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15"/>
  <workbookPr/>
  <mc:AlternateContent xmlns:mc="http://schemas.openxmlformats.org/markup-compatibility/2006">
    <mc:Choice Requires="x15">
      <x15ac:absPath xmlns:x15ac="http://schemas.microsoft.com/office/spreadsheetml/2010/11/ac" url="C:\Users\furka\OneDrive\Desktop\vitademy\excel\101 kredi yıllık maliyet oranı\"/>
    </mc:Choice>
  </mc:AlternateContent>
  <xr:revisionPtr revIDLastSave="0" documentId="13_ncr:1_{C082892E-F912-49E6-BDB4-D4F8EE235EAB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1" sheetId="2" r:id="rId1"/>
    <sheet name="2" sheetId="3" r:id="rId2"/>
    <sheet name="Formüller" sheetId="4" r:id="rId3"/>
  </sheets>
  <definedNames>
    <definedName name="solver_adj" localSheetId="0" hidden="1">'1'!$L$1</definedName>
    <definedName name="solver_adj" localSheetId="1" hidden="1">'2'!$L$1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1</definedName>
    <definedName name="solver_eng" localSheetId="1" hidden="1">1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0</definedName>
    <definedName name="solver_num" localSheetId="1" hidden="1">0</definedName>
    <definedName name="solver_nwt" localSheetId="0" hidden="1">1</definedName>
    <definedName name="solver_nwt" localSheetId="1" hidden="1">1</definedName>
    <definedName name="solver_opt" localSheetId="0" hidden="1">'1'!$L$20</definedName>
    <definedName name="solver_opt" localSheetId="1" hidden="1">'2'!$L$21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1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3</definedName>
    <definedName name="solver_typ" localSheetId="1" hidden="1">3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9" i="3" l="1"/>
  <c r="L5" i="3"/>
  <c r="L6" i="3"/>
  <c r="L7" i="3"/>
  <c r="L8" i="3"/>
  <c r="L9" i="3"/>
  <c r="L10" i="3"/>
  <c r="L11" i="3"/>
  <c r="L12" i="3"/>
  <c r="L13" i="3"/>
  <c r="L14" i="3"/>
  <c r="L15" i="3"/>
  <c r="L16" i="3"/>
  <c r="L4" i="3"/>
  <c r="M4" i="3"/>
  <c r="L5" i="2"/>
  <c r="L6" i="2"/>
  <c r="L7" i="2"/>
  <c r="L8" i="2"/>
  <c r="L9" i="2"/>
  <c r="L10" i="2"/>
  <c r="L11" i="2"/>
  <c r="L12" i="2"/>
  <c r="L13" i="2"/>
  <c r="L14" i="2"/>
  <c r="L15" i="2"/>
  <c r="L4" i="2"/>
  <c r="M4" i="2"/>
  <c r="M18" i="2" s="1"/>
  <c r="J5" i="3"/>
  <c r="G16" i="3"/>
  <c r="I16" i="3" s="1"/>
  <c r="F16" i="3"/>
  <c r="E16" i="3"/>
  <c r="G15" i="3"/>
  <c r="I15" i="3" s="1"/>
  <c r="F15" i="3"/>
  <c r="E15" i="3"/>
  <c r="G14" i="3"/>
  <c r="I14" i="3" s="1"/>
  <c r="F14" i="3"/>
  <c r="E14" i="3"/>
  <c r="I13" i="3"/>
  <c r="H13" i="3"/>
  <c r="G13" i="3"/>
  <c r="F13" i="3"/>
  <c r="E13" i="3"/>
  <c r="G12" i="3"/>
  <c r="I12" i="3" s="1"/>
  <c r="F12" i="3"/>
  <c r="E12" i="3"/>
  <c r="I11" i="3"/>
  <c r="H11" i="3"/>
  <c r="G11" i="3"/>
  <c r="F11" i="3"/>
  <c r="E11" i="3"/>
  <c r="G10" i="3"/>
  <c r="I10" i="3" s="1"/>
  <c r="F10" i="3"/>
  <c r="E10" i="3"/>
  <c r="G9" i="3"/>
  <c r="H9" i="3" s="1"/>
  <c r="F9" i="3"/>
  <c r="E9" i="3"/>
  <c r="G8" i="3"/>
  <c r="I8" i="3" s="1"/>
  <c r="F8" i="3"/>
  <c r="E8" i="3"/>
  <c r="G7" i="3"/>
  <c r="I7" i="3" s="1"/>
  <c r="F7" i="3"/>
  <c r="E7" i="3"/>
  <c r="G6" i="3"/>
  <c r="H6" i="3" s="1"/>
  <c r="F6" i="3"/>
  <c r="E6" i="3"/>
  <c r="I5" i="3"/>
  <c r="H5" i="3"/>
  <c r="G5" i="3"/>
  <c r="F5" i="3"/>
  <c r="E5" i="3"/>
  <c r="E4" i="3"/>
  <c r="L19" i="3" l="1"/>
  <c r="L20" i="3" s="1"/>
  <c r="L18" i="2"/>
  <c r="L19" i="2" s="1"/>
  <c r="J6" i="3"/>
  <c r="J7" i="3" s="1"/>
  <c r="J8" i="3" s="1"/>
  <c r="J9" i="3" s="1"/>
  <c r="J10" i="3" s="1"/>
  <c r="J11" i="3" s="1"/>
  <c r="J12" i="3" s="1"/>
  <c r="J13" i="3" s="1"/>
  <c r="J14" i="3" s="1"/>
  <c r="J15" i="3" s="1"/>
  <c r="J16" i="3" s="1"/>
  <c r="H14" i="3"/>
  <c r="I6" i="3"/>
  <c r="I9" i="3"/>
  <c r="H12" i="3"/>
  <c r="H7" i="3"/>
  <c r="H15" i="3"/>
  <c r="H10" i="3"/>
  <c r="H8" i="3"/>
  <c r="H16" i="3"/>
  <c r="E17" i="3" l="1"/>
  <c r="F17" i="3"/>
  <c r="G17" i="3"/>
  <c r="H17" i="3" l="1"/>
  <c r="I17" i="3"/>
  <c r="B2" i="2" l="1"/>
  <c r="G14" i="2" l="1"/>
  <c r="G4" i="2"/>
  <c r="G6" i="2"/>
  <c r="G8" i="2"/>
  <c r="G9" i="2"/>
  <c r="G10" i="2"/>
  <c r="G11" i="2"/>
  <c r="G12" i="2"/>
  <c r="G15" i="2"/>
  <c r="G5" i="2"/>
  <c r="G7" i="2"/>
  <c r="G13" i="2"/>
  <c r="F7" i="2"/>
  <c r="E11" i="2"/>
  <c r="E12" i="2"/>
  <c r="F9" i="2"/>
  <c r="E13" i="2"/>
  <c r="F10" i="2"/>
  <c r="E14" i="2"/>
  <c r="F11" i="2"/>
  <c r="E4" i="2"/>
  <c r="F4" i="2"/>
  <c r="E5" i="2"/>
  <c r="E6" i="2"/>
  <c r="E7" i="2"/>
  <c r="E8" i="2"/>
  <c r="F5" i="2"/>
  <c r="E9" i="2"/>
  <c r="F6" i="2"/>
  <c r="E10" i="2"/>
  <c r="F8" i="2"/>
  <c r="E15" i="2"/>
  <c r="F12" i="2"/>
  <c r="F13" i="2"/>
  <c r="F14" i="2"/>
  <c r="F15" i="2"/>
  <c r="J4" i="2"/>
  <c r="H14" i="2" l="1"/>
  <c r="I14" i="2"/>
  <c r="H15" i="2"/>
  <c r="I15" i="2"/>
  <c r="H9" i="2"/>
  <c r="I9" i="2"/>
  <c r="H5" i="2"/>
  <c r="I5" i="2"/>
  <c r="H4" i="2"/>
  <c r="I4" i="2"/>
  <c r="H11" i="2"/>
  <c r="I11" i="2"/>
  <c r="I10" i="2"/>
  <c r="H10" i="2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H12" i="2"/>
  <c r="H16" i="2" s="1"/>
  <c r="I12" i="2"/>
  <c r="I6" i="2"/>
  <c r="H6" i="2"/>
  <c r="H8" i="2"/>
  <c r="I8" i="2"/>
  <c r="H7" i="2"/>
  <c r="I7" i="2"/>
  <c r="H13" i="2"/>
  <c r="I13" i="2"/>
  <c r="F16" i="2"/>
  <c r="G16" i="2"/>
  <c r="E16" i="2"/>
  <c r="I16" i="2" l="1"/>
</calcChain>
</file>

<file path=xl/sharedStrings.xml><?xml version="1.0" encoding="utf-8"?>
<sst xmlns="http://schemas.openxmlformats.org/spreadsheetml/2006/main" count="26" uniqueCount="14">
  <si>
    <t>Kredi Miktarı</t>
  </si>
  <si>
    <t>Faiz Oranı</t>
  </si>
  <si>
    <t>Taksit</t>
  </si>
  <si>
    <t>Anapara</t>
  </si>
  <si>
    <t>Faiz</t>
  </si>
  <si>
    <t>KKDF</t>
  </si>
  <si>
    <t>BSMV</t>
  </si>
  <si>
    <t>Bakiye</t>
  </si>
  <si>
    <t>Toplam</t>
  </si>
  <si>
    <t>Taksit Sayısı</t>
  </si>
  <si>
    <t>SAĞ</t>
  </si>
  <si>
    <t>SOL</t>
  </si>
  <si>
    <t>Tahsis Ücreti</t>
  </si>
  <si>
    <t>https://www.resmigazete.gov.tr/eskiler/2015/05/20150528-2-1.pdf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</si>
</sst>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₺&quot;#,##0.00;[Red]\-&quot;₺&quot;#,##0.00"/>
    <numFmt numFmtId="164" formatCode="&quot;₺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0" fontId="0" fillId="0" borderId="0" xfId="0" applyNumberFormat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3" fontId="0" fillId="0" borderId="0" xfId="0" applyNumberFormat="1"/>
    <xf numFmtId="164" fontId="0" fillId="0" borderId="1" xfId="0" applyNumberForma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8" fontId="0" fillId="0" borderId="0" xfId="0" applyNumberFormat="1"/>
    <xf numFmtId="164" fontId="0" fillId="0" borderId="0" xfId="0" applyNumberFormat="1"/>
    <xf numFmtId="4" fontId="0" fillId="0" borderId="0" xfId="0" applyNumberFormat="1"/>
    <xf numFmtId="0" fontId="1" fillId="2" borderId="0" xfId="0" applyFont="1" applyFill="1" applyAlignment="1">
      <alignment horizontal="center"/>
    </xf>
    <xf numFmtId="10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228600</xdr:colOff>
      <xdr:row>3</xdr:row>
      <xdr:rowOff>51736</xdr:rowOff>
    </xdr:from>
    <xdr:to>
      <xdr:col>20</xdr:col>
      <xdr:colOff>376897</xdr:colOff>
      <xdr:row>12</xdr:row>
      <xdr:rowOff>152400</xdr:rowOff>
    </xdr:to>
    <xdr:pic>
      <xdr:nvPicPr>
        <xdr:cNvPr id="2" name="Picture 1" descr="A white paper with blue lines&#10;&#10;Description automatically generated">
          <a:extLst>
            <a:ext uri="{FF2B5EF4-FFF2-40B4-BE49-F238E27FC236}">
              <a16:creationId xmlns:a16="http://schemas.microsoft.com/office/drawing/2014/main" id="{2DF13582-10EC-8E32-B023-334966E822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85020" y="600376"/>
          <a:ext cx="4415497" cy="1746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91440</xdr:colOff>
      <xdr:row>4</xdr:row>
      <xdr:rowOff>124744</xdr:rowOff>
    </xdr:from>
    <xdr:to>
      <xdr:col>20</xdr:col>
      <xdr:colOff>328166</xdr:colOff>
      <xdr:row>12</xdr:row>
      <xdr:rowOff>171644</xdr:rowOff>
    </xdr:to>
    <xdr:pic>
      <xdr:nvPicPr>
        <xdr:cNvPr id="5" name="Picture 4" descr="A white sheet with black lines&#10;&#10;Description automatically generated">
          <a:extLst>
            <a:ext uri="{FF2B5EF4-FFF2-40B4-BE49-F238E27FC236}">
              <a16:creationId xmlns:a16="http://schemas.microsoft.com/office/drawing/2014/main" id="{F79E2FB8-DD11-7375-495E-A4C329281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195560" y="856264"/>
          <a:ext cx="3894326" cy="15099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8</xdr:col>
      <xdr:colOff>515755</xdr:colOff>
      <xdr:row>9</xdr:row>
      <xdr:rowOff>1</xdr:rowOff>
    </xdr:to>
    <xdr:pic>
      <xdr:nvPicPr>
        <xdr:cNvPr id="2" name="Resim 2">
          <a:extLst>
            <a:ext uri="{FF2B5EF4-FFF2-40B4-BE49-F238E27FC236}">
              <a16:creationId xmlns:a16="http://schemas.microsoft.com/office/drawing/2014/main" id="{DE8CFCC9-93AF-D32C-FF91-C235EFC5A5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82881"/>
          <a:ext cx="4782955" cy="14630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D37D-D5B2-41EA-94D4-49C01E7C9FE6}">
  <dimension ref="A1:M19"/>
  <sheetViews>
    <sheetView workbookViewId="0">
      <selection activeCell="M1" sqref="M1"/>
    </sheetView>
  </sheetViews>
  <sheetFormatPr defaultRowHeight="14.4" x14ac:dyDescent="0.3"/>
  <cols>
    <col min="1" max="1" width="11.33203125" bestFit="1" customWidth="1"/>
    <col min="4" max="4" width="7.109375" bestFit="1" customWidth="1"/>
    <col min="5" max="5" width="16.5546875" bestFit="1" customWidth="1"/>
    <col min="6" max="6" width="18.77734375" bestFit="1" customWidth="1"/>
    <col min="7" max="7" width="10.5546875" bestFit="1" customWidth="1"/>
    <col min="8" max="8" width="10" bestFit="1" customWidth="1"/>
    <col min="9" max="10" width="9" bestFit="1" customWidth="1"/>
    <col min="12" max="12" width="10" bestFit="1" customWidth="1"/>
  </cols>
  <sheetData>
    <row r="1" spans="1:13" x14ac:dyDescent="0.3">
      <c r="A1" t="s">
        <v>0</v>
      </c>
      <c r="B1" s="5">
        <v>10000</v>
      </c>
      <c r="M1" s="12">
        <v>0.83461439162729267</v>
      </c>
    </row>
    <row r="2" spans="1:13" x14ac:dyDescent="0.3">
      <c r="A2" t="s">
        <v>1</v>
      </c>
      <c r="B2" s="1">
        <f>3.99%</f>
        <v>3.9900000000000005E-2</v>
      </c>
    </row>
    <row r="3" spans="1:13" x14ac:dyDescent="0.3">
      <c r="A3" t="s">
        <v>9</v>
      </c>
      <c r="B3">
        <v>12</v>
      </c>
      <c r="D3" s="4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L3" s="11" t="s">
        <v>10</v>
      </c>
      <c r="M3" s="11" t="s">
        <v>11</v>
      </c>
    </row>
    <row r="4" spans="1:13" x14ac:dyDescent="0.3">
      <c r="D4" s="3">
        <v>1</v>
      </c>
      <c r="E4" s="6">
        <f>-PMT($B$2*1.3,$B$3,$B$1)</f>
        <v>1140.184512294695</v>
      </c>
      <c r="F4" s="6">
        <f>-PPMT($B$2*1.3,D4,$B$3,$B$1)</f>
        <v>621.48451229469504</v>
      </c>
      <c r="G4" s="6">
        <f>-IPMT($B$2*1.3,D4,$B$3,$B$1)/1.3</f>
        <v>399</v>
      </c>
      <c r="H4" s="6">
        <f>$G4*0.15</f>
        <v>59.849999999999994</v>
      </c>
      <c r="I4" s="6">
        <f>$G4*0.15</f>
        <v>59.849999999999994</v>
      </c>
      <c r="J4" s="6">
        <f>B1-F4</f>
        <v>9378.5154877053046</v>
      </c>
      <c r="L4" s="10">
        <f>E4/(1+$M$1)^(D4/12)</f>
        <v>1083.9595378866306</v>
      </c>
      <c r="M4" s="10">
        <f>B1/(1+$M$1)^0</f>
        <v>10000</v>
      </c>
    </row>
    <row r="5" spans="1:13" x14ac:dyDescent="0.3">
      <c r="D5" s="3">
        <v>2</v>
      </c>
      <c r="E5" s="6">
        <f t="shared" ref="E5:E15" si="0">-PMT($B$2*1.3,$B$3,$B$1)</f>
        <v>1140.184512294695</v>
      </c>
      <c r="F5" s="6">
        <f t="shared" ref="F5:F15" si="1">-PPMT($B$2*1.3,D5,$B$3,$B$1)</f>
        <v>653.72091394742074</v>
      </c>
      <c r="G5" s="6">
        <f>-IPMT($B$2*1.3,D5,$B$3,$B$1)/1.3</f>
        <v>374.20276795944159</v>
      </c>
      <c r="H5" s="6">
        <f t="shared" ref="H5:I15" si="2">$G5*0.15</f>
        <v>56.130415193916235</v>
      </c>
      <c r="I5" s="6">
        <f t="shared" si="2"/>
        <v>56.130415193916235</v>
      </c>
      <c r="J5" s="6">
        <f>J4-F5</f>
        <v>8724.7945737578848</v>
      </c>
      <c r="L5" s="10">
        <f t="shared" ref="L5:L15" si="3">E5/(1+$M$1)^(D5/12)</f>
        <v>1030.507139068832</v>
      </c>
      <c r="M5" s="10"/>
    </row>
    <row r="6" spans="1:13" x14ac:dyDescent="0.3">
      <c r="D6" s="3">
        <v>3</v>
      </c>
      <c r="E6" s="6">
        <f t="shared" si="0"/>
        <v>1140.184512294695</v>
      </c>
      <c r="F6" s="6">
        <f t="shared" si="1"/>
        <v>687.62941775387344</v>
      </c>
      <c r="G6" s="6">
        <f t="shared" ref="G6:G15" si="4">-IPMT($B$2*1.3,D6,$B$3,$B$1)/1.3</f>
        <v>348.11930349293959</v>
      </c>
      <c r="H6" s="6">
        <f t="shared" si="2"/>
        <v>52.217895523940939</v>
      </c>
      <c r="I6" s="6">
        <f t="shared" si="2"/>
        <v>52.217895523940939</v>
      </c>
      <c r="J6" s="6">
        <f t="shared" ref="J6:J15" si="5">J5-F6</f>
        <v>8037.1651560040118</v>
      </c>
      <c r="L6" s="10">
        <f t="shared" si="3"/>
        <v>979.6905941178187</v>
      </c>
      <c r="M6" s="10"/>
    </row>
    <row r="7" spans="1:13" x14ac:dyDescent="0.3">
      <c r="D7" s="3">
        <v>4</v>
      </c>
      <c r="E7" s="6">
        <f t="shared" si="0"/>
        <v>1140.184512294695</v>
      </c>
      <c r="F7" s="6">
        <f t="shared" si="1"/>
        <v>723.29675565276693</v>
      </c>
      <c r="G7" s="6">
        <f t="shared" si="4"/>
        <v>320.68288972455997</v>
      </c>
      <c r="H7" s="6">
        <f t="shared" si="2"/>
        <v>48.102433458683997</v>
      </c>
      <c r="I7" s="6">
        <f t="shared" si="2"/>
        <v>48.102433458683997</v>
      </c>
      <c r="J7" s="6">
        <f t="shared" si="5"/>
        <v>7313.8684003512444</v>
      </c>
      <c r="L7" s="10">
        <f t="shared" si="3"/>
        <v>931.37992335520892</v>
      </c>
      <c r="M7" s="10"/>
    </row>
    <row r="8" spans="1:13" x14ac:dyDescent="0.3">
      <c r="D8" s="3">
        <v>5</v>
      </c>
      <c r="E8" s="6">
        <f t="shared" si="0"/>
        <v>1140.184512294695</v>
      </c>
      <c r="F8" s="6">
        <f t="shared" si="1"/>
        <v>760.814158368476</v>
      </c>
      <c r="G8" s="6">
        <f t="shared" si="4"/>
        <v>291.82334917401465</v>
      </c>
      <c r="H8" s="6">
        <f t="shared" si="2"/>
        <v>43.773502376102194</v>
      </c>
      <c r="I8" s="6">
        <f t="shared" si="2"/>
        <v>43.773502376102194</v>
      </c>
      <c r="J8" s="6">
        <f t="shared" si="5"/>
        <v>6553.0542419827689</v>
      </c>
      <c r="L8" s="10">
        <f t="shared" si="3"/>
        <v>885.45155668283576</v>
      </c>
      <c r="M8" s="10"/>
    </row>
    <row r="9" spans="1:13" x14ac:dyDescent="0.3">
      <c r="D9" s="3">
        <v>6</v>
      </c>
      <c r="E9" s="6">
        <f t="shared" si="0"/>
        <v>1140.184512294695</v>
      </c>
      <c r="F9" s="6">
        <f t="shared" si="1"/>
        <v>800.2775887630487</v>
      </c>
      <c r="G9" s="6">
        <f t="shared" si="4"/>
        <v>261.4668642551124</v>
      </c>
      <c r="H9" s="6">
        <f t="shared" si="2"/>
        <v>39.220029638266858</v>
      </c>
      <c r="I9" s="6">
        <f t="shared" si="2"/>
        <v>39.220029638266858</v>
      </c>
      <c r="J9" s="6">
        <f t="shared" si="5"/>
        <v>5752.7766532197202</v>
      </c>
      <c r="L9" s="10">
        <f t="shared" si="3"/>
        <v>841.78801751242679</v>
      </c>
      <c r="M9" s="10"/>
    </row>
    <row r="10" spans="1:13" x14ac:dyDescent="0.3">
      <c r="D10" s="3">
        <v>7</v>
      </c>
      <c r="E10" s="6">
        <f t="shared" si="0"/>
        <v>1140.184512294695</v>
      </c>
      <c r="F10" s="6">
        <f t="shared" si="1"/>
        <v>841.78798729218818</v>
      </c>
      <c r="G10" s="6">
        <f t="shared" si="4"/>
        <v>229.53578846346679</v>
      </c>
      <c r="H10" s="6">
        <f t="shared" si="2"/>
        <v>34.430368269520017</v>
      </c>
      <c r="I10" s="6">
        <f t="shared" si="2"/>
        <v>34.430368269520017</v>
      </c>
      <c r="J10" s="6">
        <f t="shared" si="5"/>
        <v>4910.9886659275317</v>
      </c>
      <c r="L10" s="10">
        <f t="shared" si="3"/>
        <v>800.27762228139716</v>
      </c>
      <c r="M10" s="10"/>
    </row>
    <row r="11" spans="1:13" x14ac:dyDescent="0.3">
      <c r="A11" s="8"/>
      <c r="D11" s="3">
        <v>8</v>
      </c>
      <c r="E11" s="6">
        <f t="shared" si="0"/>
        <v>1140.184512294695</v>
      </c>
      <c r="F11" s="6">
        <f t="shared" si="1"/>
        <v>885.45153019303405</v>
      </c>
      <c r="G11" s="6">
        <f t="shared" si="4"/>
        <v>195.94844777050847</v>
      </c>
      <c r="H11" s="6">
        <f t="shared" si="2"/>
        <v>29.392267165576268</v>
      </c>
      <c r="I11" s="6">
        <f t="shared" si="2"/>
        <v>29.392267165576268</v>
      </c>
      <c r="J11" s="6">
        <f t="shared" si="5"/>
        <v>4025.5371357344975</v>
      </c>
      <c r="L11" s="10">
        <f t="shared" si="3"/>
        <v>760.81419478617397</v>
      </c>
      <c r="M11" s="10"/>
    </row>
    <row r="12" spans="1:13" x14ac:dyDescent="0.3">
      <c r="D12" s="3">
        <v>9</v>
      </c>
      <c r="E12" s="6">
        <f t="shared" si="0"/>
        <v>1140.184512294695</v>
      </c>
      <c r="F12" s="6">
        <f t="shared" si="1"/>
        <v>931.37990106414668</v>
      </c>
      <c r="G12" s="6">
        <f t="shared" si="4"/>
        <v>160.61893171580638</v>
      </c>
      <c r="H12" s="6">
        <f t="shared" si="2"/>
        <v>24.092839757370957</v>
      </c>
      <c r="I12" s="6">
        <f t="shared" si="2"/>
        <v>24.092839757370957</v>
      </c>
      <c r="J12" s="6">
        <f t="shared" si="5"/>
        <v>3094.1572346703506</v>
      </c>
      <c r="L12" s="10">
        <f t="shared" si="3"/>
        <v>723.29679460236184</v>
      </c>
      <c r="M12" s="10"/>
    </row>
    <row r="13" spans="1:13" x14ac:dyDescent="0.3">
      <c r="D13" s="3">
        <v>10</v>
      </c>
      <c r="E13" s="6">
        <f t="shared" si="0"/>
        <v>1140.184512294695</v>
      </c>
      <c r="F13" s="6">
        <f t="shared" si="1"/>
        <v>979.69057653234393</v>
      </c>
      <c r="G13" s="6">
        <f t="shared" si="4"/>
        <v>123.45687366334695</v>
      </c>
      <c r="H13" s="6">
        <f t="shared" si="2"/>
        <v>18.518531049502041</v>
      </c>
      <c r="I13" s="6">
        <f t="shared" si="2"/>
        <v>18.518531049502041</v>
      </c>
      <c r="J13" s="6">
        <f t="shared" si="5"/>
        <v>2114.4666581380066</v>
      </c>
      <c r="L13" s="10">
        <f t="shared" si="3"/>
        <v>687.62945889710193</v>
      </c>
      <c r="M13" s="10"/>
    </row>
    <row r="14" spans="1:13" x14ac:dyDescent="0.3">
      <c r="D14" s="3">
        <v>11</v>
      </c>
      <c r="E14" s="6">
        <f t="shared" si="0"/>
        <v>1140.184512294695</v>
      </c>
      <c r="F14" s="6">
        <f t="shared" si="1"/>
        <v>1030.5071267370768</v>
      </c>
      <c r="G14" s="6">
        <f t="shared" si="4"/>
        <v>84.367219659706436</v>
      </c>
      <c r="H14" s="6">
        <f t="shared" si="2"/>
        <v>12.655082948955965</v>
      </c>
      <c r="I14" s="6">
        <f t="shared" si="2"/>
        <v>12.655082948955965</v>
      </c>
      <c r="J14" s="6">
        <f t="shared" si="5"/>
        <v>1083.9595314009298</v>
      </c>
      <c r="L14" s="10">
        <f t="shared" si="3"/>
        <v>653.72095697322391</v>
      </c>
      <c r="M14" s="10"/>
    </row>
    <row r="15" spans="1:13" x14ac:dyDescent="0.3">
      <c r="D15" s="3">
        <v>12</v>
      </c>
      <c r="E15" s="6">
        <f t="shared" si="0"/>
        <v>1140.184512294695</v>
      </c>
      <c r="F15" s="6">
        <f t="shared" si="1"/>
        <v>1083.9595314009287</v>
      </c>
      <c r="G15" s="6">
        <f t="shared" si="4"/>
        <v>43.249985302897066</v>
      </c>
      <c r="H15" s="6">
        <f t="shared" si="2"/>
        <v>6.4874977954345594</v>
      </c>
      <c r="I15" s="6">
        <f t="shared" si="2"/>
        <v>6.4874977954345594</v>
      </c>
      <c r="J15" s="6">
        <f t="shared" si="5"/>
        <v>0</v>
      </c>
      <c r="L15" s="10">
        <f t="shared" si="3"/>
        <v>621.48455691735728</v>
      </c>
      <c r="M15" s="10"/>
    </row>
    <row r="16" spans="1:13" x14ac:dyDescent="0.3">
      <c r="D16" s="2" t="s">
        <v>8</v>
      </c>
      <c r="E16" s="7">
        <f>SUM(E4:E15)</f>
        <v>13682.214147536337</v>
      </c>
      <c r="F16" s="7">
        <f t="shared" ref="F16:I16" si="6">SUM(F4:F15)</f>
        <v>10000</v>
      </c>
      <c r="G16" s="7">
        <f t="shared" si="6"/>
        <v>2832.4724211818007</v>
      </c>
      <c r="H16" s="7">
        <f t="shared" si="6"/>
        <v>424.87086317726994</v>
      </c>
      <c r="I16" s="7">
        <f t="shared" si="6"/>
        <v>424.87086317726994</v>
      </c>
      <c r="J16" s="7"/>
    </row>
    <row r="18" spans="5:13" x14ac:dyDescent="0.3">
      <c r="E18" s="1"/>
      <c r="L18" s="10">
        <f>SUM(L4:L15)</f>
        <v>10000.000353081368</v>
      </c>
      <c r="M18" s="10">
        <f>M4</f>
        <v>10000</v>
      </c>
    </row>
    <row r="19" spans="5:13" x14ac:dyDescent="0.3">
      <c r="G19" s="9"/>
      <c r="H19" s="9"/>
      <c r="L19" s="9">
        <f>L18-M18</f>
        <v>3.5308136830281001E-4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3048AC-EA71-4677-82AA-F0C18D39D1A6}">
  <dimension ref="A1:M20"/>
  <sheetViews>
    <sheetView tabSelected="1" workbookViewId="0">
      <selection activeCell="N11" sqref="N11"/>
    </sheetView>
  </sheetViews>
  <sheetFormatPr defaultRowHeight="14.4" x14ac:dyDescent="0.3"/>
  <cols>
    <col min="1" max="1" width="11.88671875" bestFit="1" customWidth="1"/>
    <col min="4" max="4" width="7.109375" bestFit="1" customWidth="1"/>
    <col min="5" max="5" width="16.5546875" bestFit="1" customWidth="1"/>
    <col min="6" max="6" width="18.77734375" bestFit="1" customWidth="1"/>
    <col min="7" max="7" width="10.5546875" bestFit="1" customWidth="1"/>
    <col min="8" max="8" width="10" bestFit="1" customWidth="1"/>
    <col min="9" max="9" width="9" bestFit="1" customWidth="1"/>
    <col min="10" max="10" width="9.6640625" bestFit="1" customWidth="1"/>
    <col min="12" max="12" width="10" bestFit="1" customWidth="1"/>
  </cols>
  <sheetData>
    <row r="1" spans="1:13" x14ac:dyDescent="0.3">
      <c r="A1" t="s">
        <v>0</v>
      </c>
      <c r="B1" s="5">
        <v>10000</v>
      </c>
      <c r="M1" s="12">
        <v>0.59864573166004331</v>
      </c>
    </row>
    <row r="2" spans="1:13" x14ac:dyDescent="0.3">
      <c r="A2" t="s">
        <v>1</v>
      </c>
      <c r="B2" s="1">
        <v>2.9899999999999999E-2</v>
      </c>
    </row>
    <row r="3" spans="1:13" x14ac:dyDescent="0.3">
      <c r="A3" t="s">
        <v>9</v>
      </c>
      <c r="B3">
        <v>12</v>
      </c>
      <c r="D3" s="4"/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L3" s="11" t="s">
        <v>10</v>
      </c>
      <c r="M3" s="11" t="s">
        <v>11</v>
      </c>
    </row>
    <row r="4" spans="1:13" x14ac:dyDescent="0.3">
      <c r="A4" t="s">
        <v>12</v>
      </c>
      <c r="B4" s="9">
        <v>58</v>
      </c>
      <c r="D4" s="3">
        <v>0</v>
      </c>
      <c r="E4" s="6">
        <f>B4</f>
        <v>58</v>
      </c>
      <c r="F4" s="6"/>
      <c r="G4" s="6"/>
      <c r="H4" s="6"/>
      <c r="I4" s="6"/>
      <c r="J4" s="6"/>
      <c r="L4" s="10">
        <f>E4/(1+$M$1)^(D4/12)</f>
        <v>58</v>
      </c>
      <c r="M4" s="10">
        <f>B1</f>
        <v>10000</v>
      </c>
    </row>
    <row r="5" spans="1:13" x14ac:dyDescent="0.3">
      <c r="D5" s="3">
        <v>1</v>
      </c>
      <c r="E5" s="6">
        <f>-PMT($B$2*1.3,$B$3,$B$1)</f>
        <v>1058.5472848960576</v>
      </c>
      <c r="F5" s="6">
        <f>-PPMT($B$2*1.3,D5,$B$3,$B$1)</f>
        <v>669.84728489605743</v>
      </c>
      <c r="G5" s="6">
        <f>-IPMT($B$2*1.3,D5,$B$3,$B$1)/1.3</f>
        <v>299</v>
      </c>
      <c r="H5" s="6">
        <f>$G5*0.15</f>
        <v>44.85</v>
      </c>
      <c r="I5" s="6">
        <f>$G5*0.15</f>
        <v>44.85</v>
      </c>
      <c r="J5" s="6">
        <f>B1-F5</f>
        <v>9330.1527151039427</v>
      </c>
      <c r="L5" s="10">
        <f t="shared" ref="L5:L16" si="0">E5/(1+$M$1)^(D5/12)</f>
        <v>1017.9604612886251</v>
      </c>
    </row>
    <row r="6" spans="1:13" x14ac:dyDescent="0.3">
      <c r="D6" s="3">
        <v>2</v>
      </c>
      <c r="E6" s="6">
        <f t="shared" ref="E6:E16" si="1">-PMT($B$2*1.3,$B$3,$B$1)</f>
        <v>1058.5472848960576</v>
      </c>
      <c r="F6" s="6">
        <f t="shared" ref="F6:F16" si="2">-PPMT($B$2*1.3,D6,$B$3,$B$1)</f>
        <v>695.88424885996733</v>
      </c>
      <c r="G6" s="6">
        <f>-IPMT($B$2*1.3,D6,$B$3,$B$1)/1.3</f>
        <v>278.97156618160784</v>
      </c>
      <c r="H6" s="6">
        <f t="shared" ref="H6:I16" si="3">$G6*0.15</f>
        <v>41.845734927241175</v>
      </c>
      <c r="I6" s="6">
        <f t="shared" si="3"/>
        <v>41.845734927241175</v>
      </c>
      <c r="J6" s="6">
        <f>J5-F6</f>
        <v>8634.2684662439751</v>
      </c>
      <c r="L6" s="10">
        <f t="shared" si="0"/>
        <v>978.92981781036121</v>
      </c>
      <c r="M6" s="10"/>
    </row>
    <row r="7" spans="1:13" x14ac:dyDescent="0.3">
      <c r="D7" s="3">
        <v>3</v>
      </c>
      <c r="E7" s="6">
        <f t="shared" si="1"/>
        <v>1058.5472848960576</v>
      </c>
      <c r="F7" s="6">
        <f t="shared" si="2"/>
        <v>722.93326961315415</v>
      </c>
      <c r="G7" s="6">
        <f t="shared" ref="G7:G16" si="4">-IPMT($B$2*1.3,D7,$B$3,$B$1)/1.3</f>
        <v>258.16462714069485</v>
      </c>
      <c r="H7" s="6">
        <f t="shared" si="3"/>
        <v>38.724694071104224</v>
      </c>
      <c r="I7" s="6">
        <f t="shared" si="3"/>
        <v>38.724694071104224</v>
      </c>
      <c r="J7" s="6">
        <f t="shared" ref="J7:J16" si="5">J6-F7</f>
        <v>7911.335196630821</v>
      </c>
      <c r="L7" s="10">
        <f t="shared" si="0"/>
        <v>941.39568739744675</v>
      </c>
      <c r="M7" s="10"/>
    </row>
    <row r="8" spans="1:13" x14ac:dyDescent="0.3">
      <c r="D8" s="3">
        <v>4</v>
      </c>
      <c r="E8" s="6">
        <f t="shared" si="1"/>
        <v>1058.5472848960576</v>
      </c>
      <c r="F8" s="6">
        <f t="shared" si="2"/>
        <v>751.03368580301742</v>
      </c>
      <c r="G8" s="6">
        <f t="shared" si="4"/>
        <v>236.54892237926154</v>
      </c>
      <c r="H8" s="6">
        <f t="shared" si="3"/>
        <v>35.48233835688923</v>
      </c>
      <c r="I8" s="6">
        <f t="shared" si="3"/>
        <v>35.48233835688923</v>
      </c>
      <c r="J8" s="6">
        <f t="shared" si="5"/>
        <v>7160.3015108278032</v>
      </c>
      <c r="L8" s="10">
        <f t="shared" si="0"/>
        <v>905.30069074082633</v>
      </c>
      <c r="M8" s="10"/>
    </row>
    <row r="9" spans="1:13" x14ac:dyDescent="0.3">
      <c r="D9" s="3">
        <v>5</v>
      </c>
      <c r="E9" s="6">
        <f t="shared" si="1"/>
        <v>1058.5472848960576</v>
      </c>
      <c r="F9" s="6">
        <f t="shared" si="2"/>
        <v>780.22636517018066</v>
      </c>
      <c r="G9" s="6">
        <f t="shared" si="4"/>
        <v>214.0930151737513</v>
      </c>
      <c r="H9" s="6">
        <f t="shared" si="3"/>
        <v>32.11395227606269</v>
      </c>
      <c r="I9" s="6">
        <f t="shared" si="3"/>
        <v>32.11395227606269</v>
      </c>
      <c r="J9" s="6">
        <f t="shared" si="5"/>
        <v>6380.0751456576227</v>
      </c>
      <c r="L9" s="10">
        <f t="shared" si="0"/>
        <v>870.58964856910814</v>
      </c>
      <c r="M9" s="10"/>
    </row>
    <row r="10" spans="1:13" x14ac:dyDescent="0.3">
      <c r="D10" s="3">
        <v>6</v>
      </c>
      <c r="E10" s="6">
        <f t="shared" si="1"/>
        <v>1058.5472848960576</v>
      </c>
      <c r="F10" s="6">
        <f t="shared" si="2"/>
        <v>810.55376398434578</v>
      </c>
      <c r="G10" s="6">
        <f t="shared" si="4"/>
        <v>190.7642468551629</v>
      </c>
      <c r="H10" s="6">
        <f t="shared" si="3"/>
        <v>28.614637028274434</v>
      </c>
      <c r="I10" s="6">
        <f t="shared" si="3"/>
        <v>28.614637028274434</v>
      </c>
      <c r="J10" s="6">
        <f t="shared" si="5"/>
        <v>5569.5213816732767</v>
      </c>
      <c r="L10" s="10">
        <f t="shared" si="0"/>
        <v>837.20949729471272</v>
      </c>
      <c r="M10" s="10"/>
    </row>
    <row r="11" spans="1:13" x14ac:dyDescent="0.3">
      <c r="D11" s="3">
        <v>7</v>
      </c>
      <c r="E11" s="6">
        <f t="shared" si="1"/>
        <v>1058.5472848960576</v>
      </c>
      <c r="F11" s="6">
        <f t="shared" si="2"/>
        <v>842.05998879041726</v>
      </c>
      <c r="G11" s="6">
        <f t="shared" si="4"/>
        <v>166.52868931203099</v>
      </c>
      <c r="H11" s="6">
        <f t="shared" si="3"/>
        <v>24.979303396804649</v>
      </c>
      <c r="I11" s="6">
        <f t="shared" si="3"/>
        <v>24.979303396804649</v>
      </c>
      <c r="J11" s="6">
        <f t="shared" si="5"/>
        <v>4727.4613928828594</v>
      </c>
      <c r="L11" s="10">
        <f t="shared" si="0"/>
        <v>805.10920789431577</v>
      </c>
      <c r="M11" s="10"/>
    </row>
    <row r="12" spans="1:13" x14ac:dyDescent="0.3">
      <c r="A12" s="8"/>
      <c r="D12" s="3">
        <v>8</v>
      </c>
      <c r="E12" s="6">
        <f t="shared" si="1"/>
        <v>1058.5472848960576</v>
      </c>
      <c r="F12" s="6">
        <f t="shared" si="2"/>
        <v>874.79086055470077</v>
      </c>
      <c r="G12" s="6">
        <f t="shared" si="4"/>
        <v>141.3510956471975</v>
      </c>
      <c r="H12" s="6">
        <f t="shared" si="3"/>
        <v>21.202664347079622</v>
      </c>
      <c r="I12" s="6">
        <f t="shared" si="3"/>
        <v>21.202664347079622</v>
      </c>
      <c r="J12" s="6">
        <f t="shared" si="5"/>
        <v>3852.6705323281585</v>
      </c>
      <c r="L12" s="10">
        <f t="shared" si="0"/>
        <v>774.23970789958014</v>
      </c>
      <c r="M12" s="10"/>
    </row>
    <row r="13" spans="1:13" x14ac:dyDescent="0.3">
      <c r="D13" s="3">
        <v>9</v>
      </c>
      <c r="E13" s="6">
        <f t="shared" si="1"/>
        <v>1058.5472848960576</v>
      </c>
      <c r="F13" s="6">
        <f t="shared" si="2"/>
        <v>908.79398130446202</v>
      </c>
      <c r="G13" s="6">
        <f t="shared" si="4"/>
        <v>115.19484891661197</v>
      </c>
      <c r="H13" s="6">
        <f t="shared" si="3"/>
        <v>17.279227337491797</v>
      </c>
      <c r="I13" s="6">
        <f t="shared" si="3"/>
        <v>17.279227337491797</v>
      </c>
      <c r="J13" s="6">
        <f t="shared" si="5"/>
        <v>2943.8765510236963</v>
      </c>
      <c r="L13" s="10">
        <f t="shared" si="0"/>
        <v>744.55380637891631</v>
      </c>
      <c r="M13" s="10"/>
    </row>
    <row r="14" spans="1:13" x14ac:dyDescent="0.3">
      <c r="D14" s="3">
        <v>10</v>
      </c>
      <c r="E14" s="6">
        <f t="shared" si="1"/>
        <v>1058.5472848960576</v>
      </c>
      <c r="F14" s="6">
        <f t="shared" si="2"/>
        <v>944.11880335776641</v>
      </c>
      <c r="G14" s="6">
        <f t="shared" si="4"/>
        <v>88.021908875608531</v>
      </c>
      <c r="H14" s="6">
        <f t="shared" si="3"/>
        <v>13.20328633134128</v>
      </c>
      <c r="I14" s="6">
        <f t="shared" si="3"/>
        <v>13.20328633134128</v>
      </c>
      <c r="J14" s="6">
        <f t="shared" si="5"/>
        <v>1999.7577476659299</v>
      </c>
      <c r="L14" s="10">
        <f t="shared" si="0"/>
        <v>716.00612179559528</v>
      </c>
      <c r="M14" s="10"/>
    </row>
    <row r="15" spans="1:13" x14ac:dyDescent="0.3">
      <c r="D15" s="3">
        <v>11</v>
      </c>
      <c r="E15" s="6">
        <f t="shared" si="1"/>
        <v>1058.5472848960576</v>
      </c>
      <c r="F15" s="6">
        <f t="shared" si="2"/>
        <v>980.81670124428274</v>
      </c>
      <c r="G15" s="6">
        <f t="shared" si="4"/>
        <v>59.792756655211335</v>
      </c>
      <c r="H15" s="6">
        <f t="shared" si="3"/>
        <v>8.9689134982816991</v>
      </c>
      <c r="I15" s="6">
        <f t="shared" si="3"/>
        <v>8.9689134982816991</v>
      </c>
      <c r="J15" s="6">
        <f t="shared" si="5"/>
        <v>1018.9410464216471</v>
      </c>
      <c r="L15" s="10">
        <f t="shared" si="0"/>
        <v>688.55301263192359</v>
      </c>
      <c r="M15" s="10"/>
    </row>
    <row r="16" spans="1:13" x14ac:dyDescent="0.3">
      <c r="D16" s="3">
        <v>12</v>
      </c>
      <c r="E16" s="6">
        <f t="shared" si="1"/>
        <v>1058.5472848960576</v>
      </c>
      <c r="F16" s="6">
        <f t="shared" si="2"/>
        <v>1018.941046421648</v>
      </c>
      <c r="G16" s="6">
        <f t="shared" si="4"/>
        <v>30.466337288007274</v>
      </c>
      <c r="H16" s="6">
        <f t="shared" si="3"/>
        <v>4.5699505932010913</v>
      </c>
      <c r="I16" s="6">
        <f t="shared" si="3"/>
        <v>4.5699505932010913</v>
      </c>
      <c r="J16" s="6">
        <f t="shared" si="5"/>
        <v>-9.0949470177292824E-13</v>
      </c>
      <c r="L16" s="10">
        <f t="shared" si="0"/>
        <v>662.15251067342842</v>
      </c>
      <c r="M16" s="10"/>
    </row>
    <row r="17" spans="4:13" x14ac:dyDescent="0.3">
      <c r="D17" s="2" t="s">
        <v>8</v>
      </c>
      <c r="E17" s="7">
        <f>SUM(E4:E16)</f>
        <v>12760.567418752695</v>
      </c>
      <c r="F17" s="7">
        <f>SUM(F4:F16)</f>
        <v>10000</v>
      </c>
      <c r="G17" s="7">
        <f>SUM(G4:G16)</f>
        <v>2078.8980144251459</v>
      </c>
      <c r="H17" s="7">
        <f>SUM(H4:H16)</f>
        <v>311.83470216377196</v>
      </c>
      <c r="I17" s="7">
        <f>SUM(I4:I16)</f>
        <v>311.83470216377196</v>
      </c>
      <c r="J17" s="7"/>
    </row>
    <row r="19" spans="4:13" x14ac:dyDescent="0.3">
      <c r="E19" s="1"/>
      <c r="L19" s="10">
        <f>SUM(L4:L16)</f>
        <v>10000.000170374837</v>
      </c>
      <c r="M19" s="10">
        <f>M4</f>
        <v>10000</v>
      </c>
    </row>
    <row r="20" spans="4:13" x14ac:dyDescent="0.3">
      <c r="G20" s="9"/>
      <c r="H20" s="9"/>
      <c r="L20" s="9">
        <f>L19-M19</f>
        <v>1.7037483667081688E-4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33E8-ACA8-4742-8F09-FF3F09864158}">
  <dimension ref="B15"/>
  <sheetViews>
    <sheetView workbookViewId="0">
      <selection activeCell="M5" sqref="M5"/>
    </sheetView>
  </sheetViews>
  <sheetFormatPr defaultRowHeight="14.4" x14ac:dyDescent="0.3"/>
  <sheetData>
    <row r="15" spans="2:2" x14ac:dyDescent="0.3">
      <c r="B15" t="s">
        <v>13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Formüller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2024-01-24T14:41:56Z</dcterms:modified>
</cp:coreProperties>
</file>