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6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132 dolardan tlye geçiş\"/>
    </mc:Choice>
  </mc:AlternateContent>
  <xr:revisionPtr revIDLastSave="0" documentId="13_ncr:1_{EE11C902-F50C-456D-B771-4E71BF8C554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" sheetId="1" r:id="rId1"/>
    <sheet name="Senaryol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5" i="2"/>
  <c r="H4" i="2"/>
  <c r="I5" i="2"/>
  <c r="I6" i="2"/>
  <c r="I7" i="2"/>
  <c r="I8" i="2"/>
  <c r="I9" i="2"/>
  <c r="I10" i="2"/>
  <c r="I11" i="2"/>
  <c r="I12" i="2"/>
  <c r="I13" i="2"/>
  <c r="I14" i="2"/>
  <c r="I15" i="2"/>
  <c r="I16" i="2"/>
  <c r="I4" i="2"/>
  <c r="G7" i="2"/>
  <c r="G8" i="2"/>
  <c r="G9" i="2"/>
  <c r="G10" i="2"/>
  <c r="G11" i="2"/>
  <c r="G12" i="2"/>
  <c r="G13" i="2"/>
  <c r="G14" i="2"/>
  <c r="G15" i="2"/>
  <c r="G16" i="2"/>
  <c r="G6" i="2"/>
  <c r="G5" i="2"/>
  <c r="C6" i="2"/>
  <c r="F5" i="2"/>
  <c r="F6" i="2"/>
  <c r="F7" i="2"/>
  <c r="F8" i="2"/>
  <c r="F9" i="2"/>
  <c r="F10" i="2"/>
  <c r="F11" i="2"/>
  <c r="F12" i="2"/>
  <c r="F13" i="2"/>
  <c r="F14" i="2"/>
  <c r="F15" i="2"/>
  <c r="F16" i="2"/>
  <c r="F4" i="2"/>
  <c r="G4" i="2" s="1"/>
  <c r="C7" i="2"/>
  <c r="C3" i="2"/>
  <c r="K14" i="1"/>
  <c r="K13" i="1"/>
  <c r="L13" i="1"/>
  <c r="J13" i="1"/>
  <c r="L10" i="1"/>
  <c r="L9" i="1"/>
  <c r="K9" i="1"/>
  <c r="J9" i="1"/>
  <c r="J3" i="1"/>
  <c r="J2" i="1"/>
  <c r="I3" i="1"/>
  <c r="I2" i="1"/>
  <c r="B9" i="1"/>
  <c r="B8" i="1"/>
  <c r="B7" i="1"/>
  <c r="B5" i="1"/>
  <c r="B6" i="1"/>
  <c r="C4" i="1"/>
  <c r="C3" i="1"/>
  <c r="C2" i="1"/>
</calcChain>
</file>

<file path=xl/sharedStrings.xml><?xml version="1.0" encoding="utf-8"?>
<sst xmlns="http://schemas.openxmlformats.org/spreadsheetml/2006/main" count="38" uniqueCount="27">
  <si>
    <t>Tutar</t>
  </si>
  <si>
    <t>USD</t>
  </si>
  <si>
    <t>TL</t>
  </si>
  <si>
    <t>USD/TRY</t>
  </si>
  <si>
    <t>3 aylık net faiz (%)</t>
  </si>
  <si>
    <t>3 aylık TL net anapara + faiz getirisi</t>
  </si>
  <si>
    <t>kur aynı ise mevduattan kazanç</t>
  </si>
  <si>
    <t>dolar fonuna göre net kazanç</t>
  </si>
  <si>
    <t>kur 35,8 ise mevduattan kazanç</t>
  </si>
  <si>
    <t>dolar fonu 3 aylık getirisi (1,25%)</t>
  </si>
  <si>
    <t>Kur</t>
  </si>
  <si>
    <t>TL Yatırımı</t>
  </si>
  <si>
    <t>Bugün (TL)</t>
  </si>
  <si>
    <t>3 Ay Sonra (TL)</t>
  </si>
  <si>
    <t>Bugün (USD)</t>
  </si>
  <si>
    <t>3 Ay Sonra (USD)</t>
  </si>
  <si>
    <t>Alış</t>
  </si>
  <si>
    <t>Satış</t>
  </si>
  <si>
    <t>USD Yatırımı</t>
  </si>
  <si>
    <t>Yatırım (USD)</t>
  </si>
  <si>
    <t>Yatırım (TL)</t>
  </si>
  <si>
    <t>Makas</t>
  </si>
  <si>
    <t>3 Aylık Net Getiri Oranı (TL)</t>
  </si>
  <si>
    <t>3 Aylık Net Getiri Oranı (USD)</t>
  </si>
  <si>
    <t>3 Ay Sonrası İçin Senaryolar</t>
  </si>
  <si>
    <t>TL Cinsinden</t>
  </si>
  <si>
    <t>USD Cinsinden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</si>
</sst>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₺&quot;* #,##0.00_-;\-&quot;₺&quot;* #,##0.00_-;_-&quot;₺&quot;* &quot;-&quot;??_-;_-@_-"/>
    <numFmt numFmtId="164" formatCode="_-&quot;₺&quot;* #,##0_-;\-&quot;₺&quot;* #,##0_-;_-&quot;₺&quot;* &quot;-&quot;??_-;_-@_-"/>
    <numFmt numFmtId="165" formatCode="_-[$$-409]* #,##0_ ;_-[$$-409]* \-#,##0\ ;_-[$$-409]* &quot;-&quot;??_ ;_-@_ "/>
    <numFmt numFmtId="166" formatCode="_-[$$-409]* #,##0.00_ ;_-[$$-409]* \-#,##0.00\ ;_-[$$-409]* &quot;-&quot;??_ ;_-@_ "/>
    <numFmt numFmtId="167" formatCode="_-[$₺-41F]* #,##0.00_-;\-[$₺-41F]* #,##0.00_-;_-[$₺-41F]* &quot;-&quot;??_-;_-@_-"/>
    <numFmt numFmtId="168" formatCode="_-[$₺-41F]* #,##0_-;\-[$₺-41F]* #,##0_-;_-[$₺-41F]* &quot;-&quot;??_-;_-@_-"/>
    <numFmt numFmtId="170" formatCode="_-[$₺-41F]* #,##0.000_-;\-[$₺-41F]* #,##0.000_-;_-[$₺-41F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167" fontId="0" fillId="0" borderId="0" xfId="1" applyNumberFormat="1" applyFont="1"/>
    <xf numFmtId="0" fontId="0" fillId="0" borderId="1" xfId="0" applyBorder="1"/>
    <xf numFmtId="168" fontId="0" fillId="0" borderId="1" xfId="0" applyNumberFormat="1" applyBorder="1"/>
    <xf numFmtId="165" fontId="0" fillId="0" borderId="1" xfId="0" applyNumberFormat="1" applyBorder="1"/>
    <xf numFmtId="167" fontId="0" fillId="0" borderId="1" xfId="0" applyNumberFormat="1" applyBorder="1"/>
    <xf numFmtId="0" fontId="2" fillId="0" borderId="1" xfId="0" applyFont="1" applyBorder="1"/>
    <xf numFmtId="165" fontId="0" fillId="0" borderId="1" xfId="1" applyNumberFormat="1" applyFont="1" applyBorder="1"/>
    <xf numFmtId="164" fontId="0" fillId="0" borderId="1" xfId="1" applyNumberFormat="1" applyFont="1" applyBorder="1"/>
    <xf numFmtId="44" fontId="0" fillId="0" borderId="1" xfId="1" applyFont="1" applyBorder="1"/>
    <xf numFmtId="10" fontId="0" fillId="0" borderId="1" xfId="2" applyNumberFormat="1" applyFont="1" applyBorder="1"/>
    <xf numFmtId="164" fontId="0" fillId="0" borderId="1" xfId="0" applyNumberForma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170" fontId="0" fillId="0" borderId="0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81915</xdr:rowOff>
    </xdr:from>
    <xdr:to>
      <xdr:col>4</xdr:col>
      <xdr:colOff>608088</xdr:colOff>
      <xdr:row>19</xdr:row>
      <xdr:rowOff>62865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748216-8B9C-44F3-A981-BB237793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6915"/>
          <a:ext cx="5151513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workbookViewId="0">
      <selection activeCell="H8" sqref="H8:L10"/>
    </sheetView>
  </sheetViews>
  <sheetFormatPr defaultRowHeight="15" x14ac:dyDescent="0.25"/>
  <cols>
    <col min="1" max="1" width="31.85546875" bestFit="1" customWidth="1"/>
    <col min="2" max="2" width="12.7109375" bestFit="1" customWidth="1"/>
    <col min="3" max="3" width="14.42578125" bestFit="1" customWidth="1"/>
    <col min="5" max="5" width="14.7109375" bestFit="1" customWidth="1"/>
    <col min="7" max="7" width="10.140625" bestFit="1" customWidth="1"/>
    <col min="8" max="8" width="12.7109375" bestFit="1" customWidth="1"/>
    <col min="9" max="9" width="12.42578125" bestFit="1" customWidth="1"/>
    <col min="10" max="10" width="14.42578125" bestFit="1" customWidth="1"/>
    <col min="11" max="11" width="14" bestFit="1" customWidth="1"/>
    <col min="12" max="12" width="15.7109375" bestFit="1" customWidth="1"/>
    <col min="13" max="13" width="12.28515625" bestFit="1" customWidth="1"/>
    <col min="14" max="14" width="11.7109375" bestFit="1" customWidth="1"/>
    <col min="15" max="15" width="14" bestFit="1" customWidth="1"/>
    <col min="16" max="16" width="15.7109375" bestFit="1" customWidth="1"/>
  </cols>
  <sheetData>
    <row r="1" spans="1:16" x14ac:dyDescent="0.25">
      <c r="A1" s="7"/>
      <c r="B1" s="11" t="s">
        <v>1</v>
      </c>
      <c r="C1" s="11" t="s">
        <v>2</v>
      </c>
      <c r="D1" s="11" t="s">
        <v>3</v>
      </c>
      <c r="H1" t="s">
        <v>10</v>
      </c>
      <c r="I1">
        <v>32.200000000000003</v>
      </c>
      <c r="J1">
        <v>35.799999999999997</v>
      </c>
    </row>
    <row r="2" spans="1:16" x14ac:dyDescent="0.25">
      <c r="A2" s="11" t="s">
        <v>0</v>
      </c>
      <c r="B2" s="12">
        <v>100000</v>
      </c>
      <c r="C2" s="13">
        <f>B2*D2</f>
        <v>3220000.0000000005</v>
      </c>
      <c r="D2" s="14">
        <v>32.200000000000003</v>
      </c>
      <c r="H2" s="4" t="s">
        <v>16</v>
      </c>
      <c r="I2" s="4">
        <f>I$1+0.5</f>
        <v>32.700000000000003</v>
      </c>
      <c r="J2" s="4">
        <f>J$1+0.5</f>
        <v>36.299999999999997</v>
      </c>
    </row>
    <row r="3" spans="1:16" x14ac:dyDescent="0.25">
      <c r="A3" s="11" t="s">
        <v>4</v>
      </c>
      <c r="B3" s="7"/>
      <c r="C3" s="15">
        <f>0.5/4</f>
        <v>0.125</v>
      </c>
      <c r="D3" s="7"/>
      <c r="H3" s="4" t="s">
        <v>17</v>
      </c>
      <c r="I3" s="4">
        <f>I$1-0.5</f>
        <v>31.700000000000003</v>
      </c>
      <c r="J3" s="4">
        <f>J$1-0.5</f>
        <v>35.299999999999997</v>
      </c>
    </row>
    <row r="4" spans="1:16" x14ac:dyDescent="0.25">
      <c r="A4" s="11" t="s">
        <v>5</v>
      </c>
      <c r="B4" s="7"/>
      <c r="C4" s="16">
        <f>C2*(1+C3)</f>
        <v>3622500.0000000005</v>
      </c>
      <c r="D4" s="7"/>
    </row>
    <row r="5" spans="1:16" x14ac:dyDescent="0.25">
      <c r="A5" s="11" t="s">
        <v>9</v>
      </c>
      <c r="B5" s="9">
        <f>B2*0.0125</f>
        <v>1250</v>
      </c>
      <c r="C5" s="7"/>
      <c r="D5" s="7"/>
      <c r="H5" s="1"/>
      <c r="J5" s="1"/>
      <c r="K5" s="1"/>
    </row>
    <row r="6" spans="1:16" x14ac:dyDescent="0.25">
      <c r="A6" s="11" t="s">
        <v>6</v>
      </c>
      <c r="B6" s="9">
        <f>C4/D2-B2</f>
        <v>12500</v>
      </c>
      <c r="C6" s="7"/>
      <c r="D6" s="7"/>
    </row>
    <row r="7" spans="1:16" x14ac:dyDescent="0.25">
      <c r="A7" s="11" t="s">
        <v>7</v>
      </c>
      <c r="B7" s="9">
        <f>B6-B5</f>
        <v>11250</v>
      </c>
      <c r="C7" s="7"/>
      <c r="D7" s="7"/>
      <c r="H7" s="4"/>
      <c r="I7" s="2"/>
      <c r="J7" s="5"/>
    </row>
    <row r="8" spans="1:16" x14ac:dyDescent="0.25">
      <c r="A8" s="11" t="s">
        <v>8</v>
      </c>
      <c r="B8" s="9">
        <f>C4/35.8-B2</f>
        <v>1187.1508379888546</v>
      </c>
      <c r="C8" s="7"/>
      <c r="D8" s="7"/>
      <c r="H8" t="s">
        <v>11</v>
      </c>
      <c r="I8" t="s">
        <v>14</v>
      </c>
      <c r="J8" t="s">
        <v>12</v>
      </c>
      <c r="K8" t="s">
        <v>13</v>
      </c>
      <c r="L8" t="s">
        <v>15</v>
      </c>
      <c r="M8" s="5"/>
      <c r="N8" s="5"/>
      <c r="O8" s="3"/>
    </row>
    <row r="9" spans="1:16" x14ac:dyDescent="0.25">
      <c r="A9" s="11" t="s">
        <v>7</v>
      </c>
      <c r="B9" s="9">
        <f>B8-B5</f>
        <v>-62.849162011145381</v>
      </c>
      <c r="C9" s="7"/>
      <c r="D9" s="7"/>
      <c r="H9" s="4">
        <v>32.200000000000003</v>
      </c>
      <c r="I9" s="2">
        <v>100000</v>
      </c>
      <c r="J9" s="5">
        <f>I9*I3</f>
        <v>3170000.0000000005</v>
      </c>
      <c r="K9" s="5">
        <f>J9*(0.5/4)*0.925+J9</f>
        <v>3536531.2500000005</v>
      </c>
      <c r="L9" s="3">
        <f>K9/I2</f>
        <v>108150.80275229359</v>
      </c>
    </row>
    <row r="10" spans="1:16" x14ac:dyDescent="0.25">
      <c r="H10" s="6">
        <v>35.799999999999997</v>
      </c>
      <c r="I10" s="2"/>
      <c r="J10" s="5"/>
      <c r="K10" s="5"/>
      <c r="L10" s="3">
        <f>K9/J2</f>
        <v>97425.103305785145</v>
      </c>
      <c r="M10" s="3"/>
      <c r="N10" s="5"/>
      <c r="O10" s="5"/>
      <c r="P10" s="3"/>
    </row>
    <row r="11" spans="1:16" x14ac:dyDescent="0.25">
      <c r="H11" s="1"/>
      <c r="J11" s="1"/>
      <c r="K11" s="1"/>
      <c r="M11" s="2"/>
      <c r="N11" s="5"/>
      <c r="O11" s="5"/>
      <c r="P11" s="3"/>
    </row>
    <row r="12" spans="1:16" x14ac:dyDescent="0.25">
      <c r="H12" t="s">
        <v>18</v>
      </c>
      <c r="I12" t="s">
        <v>14</v>
      </c>
      <c r="J12" t="s">
        <v>12</v>
      </c>
      <c r="K12" t="s">
        <v>13</v>
      </c>
      <c r="L12" t="s">
        <v>15</v>
      </c>
      <c r="N12" s="1"/>
      <c r="O12" s="1"/>
    </row>
    <row r="13" spans="1:16" x14ac:dyDescent="0.25">
      <c r="H13" s="4">
        <v>32.200000000000003</v>
      </c>
      <c r="I13" s="2">
        <v>100000</v>
      </c>
      <c r="J13" s="5">
        <f>I13*I3</f>
        <v>3170000.0000000005</v>
      </c>
      <c r="K13" s="5">
        <f>L13*I3</f>
        <v>3205662.5000000005</v>
      </c>
      <c r="L13" s="3">
        <f>I13*0.0125*0.9+I13</f>
        <v>101125</v>
      </c>
    </row>
    <row r="14" spans="1:16" x14ac:dyDescent="0.25">
      <c r="H14" s="6">
        <v>35.799999999999997</v>
      </c>
      <c r="I14" s="2"/>
      <c r="J14" s="5"/>
      <c r="K14" s="5">
        <f>L13*J3</f>
        <v>3569712.4999999995</v>
      </c>
      <c r="L14" s="3"/>
      <c r="M14" s="2"/>
      <c r="N14" s="5"/>
      <c r="O14" s="5"/>
      <c r="P14" s="3"/>
    </row>
    <row r="15" spans="1:16" x14ac:dyDescent="0.25">
      <c r="L15" s="6"/>
      <c r="M15" s="2"/>
      <c r="N15" s="5"/>
      <c r="O15" s="5"/>
      <c r="P15" s="3"/>
    </row>
    <row r="16" spans="1:16" x14ac:dyDescent="0.25">
      <c r="O16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164A-F0C6-4EBB-B4FC-772A65EE575E}">
  <dimension ref="B2:I18"/>
  <sheetViews>
    <sheetView tabSelected="1" workbookViewId="0">
      <selection activeCell="F4" sqref="F4:I16"/>
    </sheetView>
  </sheetViews>
  <sheetFormatPr defaultRowHeight="15" x14ac:dyDescent="0.25"/>
  <cols>
    <col min="2" max="2" width="27" bestFit="1" customWidth="1"/>
    <col min="3" max="3" width="14.42578125" bestFit="1" customWidth="1"/>
    <col min="5" max="5" width="25.28515625" bestFit="1" customWidth="1"/>
    <col min="6" max="6" width="12.140625" bestFit="1" customWidth="1"/>
    <col min="7" max="7" width="14" bestFit="1" customWidth="1"/>
    <col min="8" max="8" width="14.42578125" bestFit="1" customWidth="1"/>
    <col min="9" max="9" width="14" bestFit="1" customWidth="1"/>
  </cols>
  <sheetData>
    <row r="2" spans="2:9" x14ac:dyDescent="0.25">
      <c r="B2" s="7" t="s">
        <v>19</v>
      </c>
      <c r="C2" s="9">
        <v>100000</v>
      </c>
      <c r="E2" s="7" t="s">
        <v>24</v>
      </c>
      <c r="F2" s="18" t="s">
        <v>11</v>
      </c>
      <c r="G2" s="18"/>
      <c r="H2" s="18" t="s">
        <v>18</v>
      </c>
      <c r="I2" s="18"/>
    </row>
    <row r="3" spans="2:9" x14ac:dyDescent="0.25">
      <c r="B3" s="7" t="s">
        <v>20</v>
      </c>
      <c r="C3" s="8">
        <f>C2*(C4-C5)</f>
        <v>3170000.0000000005</v>
      </c>
      <c r="E3" s="7" t="s">
        <v>10</v>
      </c>
      <c r="F3" s="7" t="s">
        <v>25</v>
      </c>
      <c r="G3" s="7" t="s">
        <v>26</v>
      </c>
      <c r="H3" s="7" t="s">
        <v>25</v>
      </c>
      <c r="I3" s="7" t="s">
        <v>26</v>
      </c>
    </row>
    <row r="4" spans="2:9" x14ac:dyDescent="0.25">
      <c r="B4" s="7" t="s">
        <v>10</v>
      </c>
      <c r="C4" s="10">
        <v>32.200000000000003</v>
      </c>
      <c r="E4" s="7">
        <v>28</v>
      </c>
      <c r="F4" s="8">
        <f>$C$6</f>
        <v>3536531.2500000005</v>
      </c>
      <c r="G4" s="9">
        <f>F4/(E4+$C$5)</f>
        <v>124088.81578947369</v>
      </c>
      <c r="H4" s="8">
        <f>I4*(E4-$C$5)</f>
        <v>2780937.5</v>
      </c>
      <c r="I4" s="9">
        <f>$C$7</f>
        <v>101125</v>
      </c>
    </row>
    <row r="5" spans="2:9" x14ac:dyDescent="0.25">
      <c r="B5" s="7" t="s">
        <v>21</v>
      </c>
      <c r="C5" s="10">
        <v>0.5</v>
      </c>
      <c r="E5" s="7">
        <v>29</v>
      </c>
      <c r="F5" s="8">
        <f t="shared" ref="F5:F16" si="0">$C$6</f>
        <v>3536531.2500000005</v>
      </c>
      <c r="G5" s="9">
        <f>F5/(E5+$C$5)</f>
        <v>119882.4152542373</v>
      </c>
      <c r="H5" s="8">
        <f>I5*(E5-$C$5)</f>
        <v>2882062.5</v>
      </c>
      <c r="I5" s="9">
        <f t="shared" ref="I5:I16" si="1">$C$7</f>
        <v>101125</v>
      </c>
    </row>
    <row r="6" spans="2:9" x14ac:dyDescent="0.25">
      <c r="B6" s="7" t="s">
        <v>22</v>
      </c>
      <c r="C6" s="8">
        <f>C3*(0.5/4)*0.925+C3</f>
        <v>3536531.2500000005</v>
      </c>
      <c r="E6" s="7">
        <v>30</v>
      </c>
      <c r="F6" s="8">
        <f t="shared" si="0"/>
        <v>3536531.2500000005</v>
      </c>
      <c r="G6" s="9">
        <f>F6/(E6+$C$5)</f>
        <v>115951.8442622951</v>
      </c>
      <c r="H6" s="8">
        <f t="shared" ref="H6:H16" si="2">I6*(E6-$C$5)</f>
        <v>2983187.5</v>
      </c>
      <c r="I6" s="9">
        <f t="shared" si="1"/>
        <v>101125</v>
      </c>
    </row>
    <row r="7" spans="2:9" x14ac:dyDescent="0.25">
      <c r="B7" s="7" t="s">
        <v>23</v>
      </c>
      <c r="C7" s="9">
        <f>C2*0.0125*0.9+C2</f>
        <v>101125</v>
      </c>
      <c r="E7" s="7">
        <v>31</v>
      </c>
      <c r="F7" s="8">
        <f t="shared" si="0"/>
        <v>3536531.2500000005</v>
      </c>
      <c r="G7" s="9">
        <f t="shared" ref="G7:G16" si="3">F7/(E7+$C$5)</f>
        <v>112270.83333333334</v>
      </c>
      <c r="H7" s="8">
        <f t="shared" si="2"/>
        <v>3084312.5</v>
      </c>
      <c r="I7" s="9">
        <f t="shared" si="1"/>
        <v>101125</v>
      </c>
    </row>
    <row r="8" spans="2:9" x14ac:dyDescent="0.25">
      <c r="E8" s="7">
        <v>32</v>
      </c>
      <c r="F8" s="8">
        <f t="shared" si="0"/>
        <v>3536531.2500000005</v>
      </c>
      <c r="G8" s="9">
        <f t="shared" si="3"/>
        <v>108816.34615384617</v>
      </c>
      <c r="H8" s="8">
        <f t="shared" si="2"/>
        <v>3185437.5</v>
      </c>
      <c r="I8" s="9">
        <f t="shared" si="1"/>
        <v>101125</v>
      </c>
    </row>
    <row r="9" spans="2:9" x14ac:dyDescent="0.25">
      <c r="E9" s="7">
        <v>33</v>
      </c>
      <c r="F9" s="8">
        <f t="shared" si="0"/>
        <v>3536531.2500000005</v>
      </c>
      <c r="G9" s="9">
        <f t="shared" si="3"/>
        <v>105568.09701492538</v>
      </c>
      <c r="H9" s="8">
        <f t="shared" si="2"/>
        <v>3286562.5</v>
      </c>
      <c r="I9" s="9">
        <f t="shared" si="1"/>
        <v>101125</v>
      </c>
    </row>
    <row r="10" spans="2:9" x14ac:dyDescent="0.25">
      <c r="E10" s="7">
        <v>34</v>
      </c>
      <c r="F10" s="8">
        <f t="shared" si="0"/>
        <v>3536531.2500000005</v>
      </c>
      <c r="G10" s="9">
        <f t="shared" si="3"/>
        <v>102508.15217391305</v>
      </c>
      <c r="H10" s="8">
        <f t="shared" si="2"/>
        <v>3387687.5</v>
      </c>
      <c r="I10" s="9">
        <f t="shared" si="1"/>
        <v>101125</v>
      </c>
    </row>
    <row r="11" spans="2:9" x14ac:dyDescent="0.25">
      <c r="E11" s="7">
        <v>35</v>
      </c>
      <c r="F11" s="8">
        <f t="shared" si="0"/>
        <v>3536531.2500000005</v>
      </c>
      <c r="G11" s="9">
        <f t="shared" si="3"/>
        <v>99620.598591549307</v>
      </c>
      <c r="H11" s="8">
        <f t="shared" si="2"/>
        <v>3488812.5</v>
      </c>
      <c r="I11" s="9">
        <f t="shared" si="1"/>
        <v>101125</v>
      </c>
    </row>
    <row r="12" spans="2:9" x14ac:dyDescent="0.25">
      <c r="E12" s="7">
        <v>36</v>
      </c>
      <c r="F12" s="8">
        <f t="shared" si="0"/>
        <v>3536531.2500000005</v>
      </c>
      <c r="G12" s="9">
        <f t="shared" si="3"/>
        <v>96891.267123287689</v>
      </c>
      <c r="H12" s="8">
        <f t="shared" si="2"/>
        <v>3589937.5</v>
      </c>
      <c r="I12" s="9">
        <f t="shared" si="1"/>
        <v>101125</v>
      </c>
    </row>
    <row r="13" spans="2:9" x14ac:dyDescent="0.25">
      <c r="E13" s="7">
        <v>37</v>
      </c>
      <c r="F13" s="8">
        <f t="shared" si="0"/>
        <v>3536531.2500000005</v>
      </c>
      <c r="G13" s="9">
        <f t="shared" si="3"/>
        <v>94307.500000000015</v>
      </c>
      <c r="H13" s="8">
        <f t="shared" si="2"/>
        <v>3691062.5</v>
      </c>
      <c r="I13" s="9">
        <f t="shared" si="1"/>
        <v>101125</v>
      </c>
    </row>
    <row r="14" spans="2:9" x14ac:dyDescent="0.25">
      <c r="E14" s="7">
        <v>38</v>
      </c>
      <c r="F14" s="8">
        <f t="shared" si="0"/>
        <v>3536531.2500000005</v>
      </c>
      <c r="G14" s="9">
        <f t="shared" si="3"/>
        <v>91857.954545454559</v>
      </c>
      <c r="H14" s="8">
        <f t="shared" si="2"/>
        <v>3792187.5</v>
      </c>
      <c r="I14" s="9">
        <f t="shared" si="1"/>
        <v>101125</v>
      </c>
    </row>
    <row r="15" spans="2:9" x14ac:dyDescent="0.25">
      <c r="E15" s="7">
        <v>39</v>
      </c>
      <c r="F15" s="8">
        <f t="shared" si="0"/>
        <v>3536531.2500000005</v>
      </c>
      <c r="G15" s="9">
        <f t="shared" si="3"/>
        <v>89532.436708860769</v>
      </c>
      <c r="H15" s="8">
        <f t="shared" si="2"/>
        <v>3893312.5</v>
      </c>
      <c r="I15" s="9">
        <f t="shared" si="1"/>
        <v>101125</v>
      </c>
    </row>
    <row r="16" spans="2:9" x14ac:dyDescent="0.25">
      <c r="E16" s="7">
        <v>40</v>
      </c>
      <c r="F16" s="8">
        <f t="shared" si="0"/>
        <v>3536531.2500000005</v>
      </c>
      <c r="G16" s="9">
        <f t="shared" si="3"/>
        <v>87321.75925925927</v>
      </c>
      <c r="H16" s="8">
        <f t="shared" si="2"/>
        <v>3994437.5</v>
      </c>
      <c r="I16" s="9">
        <f t="shared" si="1"/>
        <v>101125</v>
      </c>
    </row>
    <row r="18" spans="8:8" x14ac:dyDescent="0.25">
      <c r="H18" s="19"/>
    </row>
  </sheetData>
  <mergeCells count="2">
    <mergeCell ref="H2:I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Senaryolar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2024-05-23T14:59:49Z</dcterms:modified>
</cp:coreProperties>
</file>