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2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51 pasif gelir ile zenginlik\"/>
    </mc:Choice>
  </mc:AlternateContent>
  <xr:revisionPtr revIDLastSave="0" documentId="13_ncr:1_{9F1D7320-4FEF-4355-831F-3BFACB481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if Gelir" sheetId="1" r:id="rId1"/>
    <sheet name="Grafik" sheetId="3" r:id="rId2"/>
  </sheets>
  <definedNames>
    <definedName name="egitimsuresi">'Pasif Gelir'!$B$4</definedName>
    <definedName name="emeklilikyasi">'Pasif Gelir'!$B$2</definedName>
    <definedName name="ilkaygelir">'Pasif Gelir'!$B$6</definedName>
    <definedName name="projegelistirmesuresi">'Pasif Gelir'!$B$5</definedName>
    <definedName name="yas">'Pasif Gelir'!$B$1</definedName>
    <definedName name="yillikgelirartisi">'Pasif Gelir'!$B$7</definedName>
    <definedName name="zaruriihtiyaclar">'Pasif Gelir'!$B$3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F23" i="1"/>
  <c r="C23" i="3" s="1"/>
  <c r="F24" i="1"/>
  <c r="C24" i="3" s="1"/>
  <c r="F25" i="1"/>
  <c r="C25" i="3" s="1"/>
  <c r="F26" i="1"/>
  <c r="C26" i="3" s="1"/>
  <c r="F27" i="1"/>
  <c r="C27" i="3" s="1"/>
  <c r="F28" i="1"/>
  <c r="C28" i="3" s="1"/>
  <c r="F29" i="1"/>
  <c r="C29" i="3" s="1"/>
  <c r="F30" i="1"/>
  <c r="C30" i="3" s="1"/>
  <c r="F31" i="1"/>
  <c r="C31" i="3" s="1"/>
  <c r="F32" i="1"/>
  <c r="C32" i="3" s="1"/>
  <c r="F33" i="1"/>
  <c r="C33" i="3" s="1"/>
  <c r="F34" i="1"/>
  <c r="C34" i="3" s="1"/>
  <c r="F35" i="1"/>
  <c r="C35" i="3" s="1"/>
  <c r="F36" i="1"/>
  <c r="C36" i="3" s="1"/>
  <c r="F37" i="1"/>
  <c r="C37" i="3" s="1"/>
  <c r="F38" i="1"/>
  <c r="C38" i="3" s="1"/>
  <c r="F39" i="1"/>
  <c r="C39" i="3" s="1"/>
  <c r="F40" i="1"/>
  <c r="C40" i="3" s="1"/>
  <c r="F41" i="1"/>
  <c r="C41" i="3" s="1"/>
  <c r="F42" i="1"/>
  <c r="C42" i="3" s="1"/>
  <c r="F43" i="1"/>
  <c r="C43" i="3" s="1"/>
  <c r="F44" i="1"/>
  <c r="C44" i="3" s="1"/>
  <c r="F45" i="1"/>
  <c r="C45" i="3" s="1"/>
  <c r="F46" i="1"/>
  <c r="C46" i="3" s="1"/>
  <c r="F47" i="1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2" i="3"/>
  <c r="A72" i="3"/>
  <c r="A56" i="3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 s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" i="3"/>
  <c r="A2" i="3"/>
  <c r="J17" i="1"/>
  <c r="K17" i="1" s="1"/>
  <c r="L17" i="1" s="1"/>
  <c r="M17" i="1" s="1"/>
  <c r="N17" i="1" s="1"/>
  <c r="O17" i="1" s="1"/>
  <c r="P17" i="1" s="1"/>
  <c r="Q17" i="1" s="1"/>
  <c r="R17" i="1" s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I4" i="1"/>
  <c r="J4" i="1"/>
  <c r="K4" i="1"/>
  <c r="L4" i="1"/>
  <c r="M4" i="1"/>
  <c r="N4" i="1"/>
  <c r="O4" i="1"/>
  <c r="P4" i="1"/>
  <c r="Q4" i="1"/>
  <c r="R4" i="1"/>
  <c r="I5" i="1"/>
  <c r="J5" i="1"/>
  <c r="K5" i="1"/>
  <c r="L5" i="1"/>
  <c r="M5" i="1"/>
  <c r="N5" i="1"/>
  <c r="O5" i="1"/>
  <c r="P5" i="1"/>
  <c r="Q5" i="1"/>
  <c r="R5" i="1"/>
  <c r="I6" i="1"/>
  <c r="J6" i="1"/>
  <c r="K6" i="1"/>
  <c r="L6" i="1"/>
  <c r="M6" i="1"/>
  <c r="N6" i="1"/>
  <c r="O6" i="1"/>
  <c r="P6" i="1"/>
  <c r="Q6" i="1"/>
  <c r="R6" i="1"/>
  <c r="I7" i="1"/>
  <c r="J7" i="1"/>
  <c r="K7" i="1"/>
  <c r="L7" i="1"/>
  <c r="M7" i="1"/>
  <c r="N7" i="1"/>
  <c r="O7" i="1"/>
  <c r="P7" i="1"/>
  <c r="Q7" i="1"/>
  <c r="R7" i="1"/>
  <c r="I8" i="1"/>
  <c r="J8" i="1"/>
  <c r="K8" i="1"/>
  <c r="L8" i="1"/>
  <c r="M8" i="1"/>
  <c r="N8" i="1"/>
  <c r="O8" i="1"/>
  <c r="P8" i="1"/>
  <c r="Q8" i="1"/>
  <c r="R8" i="1"/>
  <c r="I9" i="1"/>
  <c r="J9" i="1"/>
  <c r="K9" i="1"/>
  <c r="L9" i="1"/>
  <c r="M9" i="1"/>
  <c r="N9" i="1"/>
  <c r="O9" i="1"/>
  <c r="P9" i="1"/>
  <c r="Q9" i="1"/>
  <c r="R9" i="1"/>
  <c r="I10" i="1"/>
  <c r="J10" i="1"/>
  <c r="K10" i="1"/>
  <c r="L10" i="1"/>
  <c r="M10" i="1"/>
  <c r="N10" i="1"/>
  <c r="O10" i="1"/>
  <c r="P10" i="1"/>
  <c r="Q10" i="1"/>
  <c r="R10" i="1"/>
  <c r="I11" i="1"/>
  <c r="J11" i="1"/>
  <c r="K11" i="1"/>
  <c r="L11" i="1"/>
  <c r="M11" i="1"/>
  <c r="N11" i="1"/>
  <c r="O11" i="1"/>
  <c r="P11" i="1"/>
  <c r="Q11" i="1"/>
  <c r="R11" i="1"/>
  <c r="I12" i="1"/>
  <c r="J12" i="1"/>
  <c r="K12" i="1"/>
  <c r="L12" i="1"/>
  <c r="M12" i="1"/>
  <c r="N12" i="1"/>
  <c r="O12" i="1"/>
  <c r="P12" i="1"/>
  <c r="Q12" i="1"/>
  <c r="R12" i="1"/>
  <c r="I13" i="1"/>
  <c r="J13" i="1"/>
  <c r="K13" i="1"/>
  <c r="L13" i="1"/>
  <c r="M13" i="1"/>
  <c r="N13" i="1"/>
  <c r="O13" i="1"/>
  <c r="P13" i="1"/>
  <c r="Q13" i="1"/>
  <c r="R13" i="1"/>
  <c r="I14" i="1"/>
  <c r="J14" i="1"/>
  <c r="K14" i="1"/>
  <c r="L14" i="1"/>
  <c r="M14" i="1"/>
  <c r="N14" i="1"/>
  <c r="O14" i="1"/>
  <c r="P14" i="1"/>
  <c r="Q14" i="1"/>
  <c r="R14" i="1"/>
  <c r="R3" i="1"/>
  <c r="J3" i="1"/>
  <c r="K3" i="1"/>
  <c r="L3" i="1"/>
  <c r="M3" i="1"/>
  <c r="N3" i="1"/>
  <c r="O3" i="1"/>
  <c r="P3" i="1"/>
  <c r="Q3" i="1"/>
  <c r="I3" i="1"/>
  <c r="H5" i="1"/>
  <c r="H6" i="1" s="1"/>
  <c r="H7" i="1" s="1"/>
  <c r="H8" i="1" s="1"/>
  <c r="H9" i="1" s="1"/>
  <c r="H10" i="1" s="1"/>
  <c r="H11" i="1" s="1"/>
  <c r="H12" i="1" s="1"/>
  <c r="H13" i="1" s="1"/>
  <c r="H14" i="1" s="1"/>
  <c r="H4" i="1"/>
  <c r="Q2" i="1"/>
  <c r="R2" i="1" s="1"/>
  <c r="K2" i="1"/>
  <c r="L2" i="1"/>
  <c r="M2" i="1"/>
  <c r="N2" i="1"/>
  <c r="O2" i="1"/>
  <c r="P2" i="1"/>
  <c r="J2" i="1"/>
  <c r="E2" i="1"/>
  <c r="C48" i="3" l="1"/>
  <c r="C49" i="3"/>
  <c r="C50" i="3"/>
  <c r="C51" i="3"/>
  <c r="C52" i="3"/>
  <c r="C53" i="3"/>
  <c r="C54" i="3"/>
  <c r="C55" i="3"/>
  <c r="C56" i="3"/>
  <c r="C57" i="3"/>
  <c r="C58" i="3"/>
  <c r="C59" i="3"/>
  <c r="C60" i="3"/>
  <c r="C47" i="3"/>
  <c r="C62" i="3"/>
  <c r="C63" i="3"/>
  <c r="C64" i="3"/>
  <c r="C65" i="3"/>
  <c r="C66" i="3"/>
  <c r="C61" i="3"/>
  <c r="C68" i="3"/>
  <c r="C69" i="3"/>
  <c r="C70" i="3"/>
  <c r="C71" i="3"/>
  <c r="C72" i="3"/>
  <c r="C67" i="3"/>
  <c r="E3" i="1"/>
  <c r="F2" i="1"/>
  <c r="C2" i="3" s="1"/>
  <c r="F3" i="1" l="1"/>
  <c r="C3" i="3" s="1"/>
  <c r="E4" i="1"/>
  <c r="F4" i="1" l="1"/>
  <c r="C4" i="3" s="1"/>
  <c r="E5" i="1"/>
  <c r="F5" i="1" l="1"/>
  <c r="C5" i="3" s="1"/>
  <c r="E6" i="1"/>
  <c r="F6" i="1" l="1"/>
  <c r="C6" i="3" s="1"/>
  <c r="E7" i="1"/>
  <c r="F7" i="1" l="1"/>
  <c r="C7" i="3" s="1"/>
  <c r="E8" i="1"/>
  <c r="F8" i="1" l="1"/>
  <c r="C8" i="3" s="1"/>
  <c r="E9" i="1"/>
  <c r="F9" i="1" l="1"/>
  <c r="C9" i="3" s="1"/>
  <c r="E10" i="1"/>
  <c r="F10" i="1" l="1"/>
  <c r="C10" i="3" s="1"/>
  <c r="E11" i="1"/>
  <c r="F11" i="1" l="1"/>
  <c r="C11" i="3" s="1"/>
  <c r="E12" i="1"/>
  <c r="F12" i="1" l="1"/>
  <c r="C12" i="3" s="1"/>
  <c r="E13" i="1"/>
  <c r="F13" i="1" l="1"/>
  <c r="E14" i="1"/>
  <c r="H17" i="1" l="1"/>
  <c r="C13" i="3"/>
  <c r="F14" i="1"/>
  <c r="C14" i="3" s="1"/>
  <c r="E15" i="1"/>
  <c r="F15" i="1" l="1"/>
  <c r="C15" i="3" s="1"/>
  <c r="E16" i="1"/>
  <c r="F16" i="1" l="1"/>
  <c r="C16" i="3" s="1"/>
  <c r="E17" i="1"/>
  <c r="F17" i="1" l="1"/>
  <c r="C17" i="3" s="1"/>
  <c r="E18" i="1"/>
  <c r="F18" i="1" l="1"/>
  <c r="C18" i="3" s="1"/>
  <c r="E19" i="1"/>
  <c r="F19" i="1" l="1"/>
  <c r="C19" i="3" s="1"/>
  <c r="E20" i="1"/>
  <c r="F20" i="1" l="1"/>
  <c r="C20" i="3" s="1"/>
  <c r="E21" i="1"/>
  <c r="F21" i="1" l="1"/>
  <c r="C21" i="3" s="1"/>
  <c r="E22" i="1"/>
  <c r="F22" i="1" l="1"/>
  <c r="C22" i="3" s="1"/>
  <c r="E23" i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</calcChain>
</file>

<file path=xl/sharedStrings.xml><?xml version="1.0" encoding="utf-8"?>
<sst xmlns="http://schemas.openxmlformats.org/spreadsheetml/2006/main" count="20" uniqueCount="18">
  <si>
    <t>Yaş</t>
  </si>
  <si>
    <t>Emeklilik Yaşı</t>
  </si>
  <si>
    <t>Aktif Gelir</t>
  </si>
  <si>
    <t>Eğitim Süresi (yıl)</t>
  </si>
  <si>
    <t>Proje Geliştirme Süresi (yıl)</t>
  </si>
  <si>
    <t>İlk yıl aylık geliri</t>
  </si>
  <si>
    <t>Yıllık gelir artış oranı</t>
  </si>
  <si>
    <t>Hedef Yılı</t>
  </si>
  <si>
    <t>Yıl</t>
  </si>
  <si>
    <t>Aylık Gelir</t>
  </si>
  <si>
    <t>15. YIL SENARYOLARI</t>
  </si>
  <si>
    <t>HEDEF YIL SENARYOLARI</t>
  </si>
  <si>
    <t>Sabit Maaş</t>
  </si>
  <si>
    <t>İlk Maaş</t>
  </si>
  <si>
    <t>Yıllık Reel Maaş Artışı</t>
  </si>
  <si>
    <t>Emekli Maaşı</t>
  </si>
  <si>
    <t>Pasif Gelir</t>
  </si>
  <si>
    <t>Giderler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</si>
</sst>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₺-41F]* #,##0.00_-;\-[$₺-41F]* #,##0.00_-;_-[$₺-41F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9" fontId="1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2"/>
          <c:tx>
            <c:strRef>
              <c:f>Grafik!$D$1</c:f>
              <c:strCache>
                <c:ptCount val="1"/>
                <c:pt idx="0">
                  <c:v>Giderler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Grafik!$A$2:$A$72</c:f>
              <c:numCache>
                <c:formatCode>General</c:formatCode>
                <c:ptCount val="7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</c:numCache>
            </c:numRef>
          </c:cat>
          <c:val>
            <c:numRef>
              <c:f>Grafik!$D$2:$D$72</c:f>
              <c:numCache>
                <c:formatCode>_-[$₺-41F]* #,##0.00_-;\-[$₺-41F]* #,##0.00_-;_-[$₺-41F]* "-"??_-;_-@_-</c:formatCode>
                <c:ptCount val="71"/>
                <c:pt idx="0">
                  <c:v>17000</c:v>
                </c:pt>
                <c:pt idx="1">
                  <c:v>17000</c:v>
                </c:pt>
                <c:pt idx="2">
                  <c:v>17000</c:v>
                </c:pt>
                <c:pt idx="3">
                  <c:v>17000</c:v>
                </c:pt>
                <c:pt idx="4">
                  <c:v>17000</c:v>
                </c:pt>
                <c:pt idx="5">
                  <c:v>17000</c:v>
                </c:pt>
                <c:pt idx="6">
                  <c:v>17000</c:v>
                </c:pt>
                <c:pt idx="7">
                  <c:v>17000</c:v>
                </c:pt>
                <c:pt idx="8">
                  <c:v>17000</c:v>
                </c:pt>
                <c:pt idx="9">
                  <c:v>17000</c:v>
                </c:pt>
                <c:pt idx="10">
                  <c:v>17000</c:v>
                </c:pt>
                <c:pt idx="11">
                  <c:v>17000</c:v>
                </c:pt>
                <c:pt idx="12">
                  <c:v>17000</c:v>
                </c:pt>
                <c:pt idx="13">
                  <c:v>17000</c:v>
                </c:pt>
                <c:pt idx="14">
                  <c:v>17000</c:v>
                </c:pt>
                <c:pt idx="15">
                  <c:v>17000</c:v>
                </c:pt>
                <c:pt idx="16">
                  <c:v>17000</c:v>
                </c:pt>
                <c:pt idx="17">
                  <c:v>17000</c:v>
                </c:pt>
                <c:pt idx="18">
                  <c:v>17000</c:v>
                </c:pt>
                <c:pt idx="19">
                  <c:v>17000</c:v>
                </c:pt>
                <c:pt idx="20">
                  <c:v>17000</c:v>
                </c:pt>
                <c:pt idx="21">
                  <c:v>17000</c:v>
                </c:pt>
                <c:pt idx="22">
                  <c:v>17000</c:v>
                </c:pt>
                <c:pt idx="23">
                  <c:v>17000</c:v>
                </c:pt>
                <c:pt idx="24">
                  <c:v>17000</c:v>
                </c:pt>
                <c:pt idx="25">
                  <c:v>17000</c:v>
                </c:pt>
                <c:pt idx="26">
                  <c:v>17000</c:v>
                </c:pt>
                <c:pt idx="27">
                  <c:v>17000</c:v>
                </c:pt>
                <c:pt idx="28">
                  <c:v>17000</c:v>
                </c:pt>
                <c:pt idx="29">
                  <c:v>17000</c:v>
                </c:pt>
                <c:pt idx="30">
                  <c:v>17000</c:v>
                </c:pt>
                <c:pt idx="31">
                  <c:v>17000</c:v>
                </c:pt>
                <c:pt idx="32">
                  <c:v>17000</c:v>
                </c:pt>
                <c:pt idx="33">
                  <c:v>17000</c:v>
                </c:pt>
                <c:pt idx="34">
                  <c:v>17000</c:v>
                </c:pt>
                <c:pt idx="35">
                  <c:v>17000</c:v>
                </c:pt>
                <c:pt idx="36">
                  <c:v>17000</c:v>
                </c:pt>
                <c:pt idx="37">
                  <c:v>17000</c:v>
                </c:pt>
                <c:pt idx="38">
                  <c:v>17000</c:v>
                </c:pt>
                <c:pt idx="39">
                  <c:v>17000</c:v>
                </c:pt>
                <c:pt idx="40">
                  <c:v>17000</c:v>
                </c:pt>
                <c:pt idx="41">
                  <c:v>17000</c:v>
                </c:pt>
                <c:pt idx="42">
                  <c:v>17000</c:v>
                </c:pt>
                <c:pt idx="43">
                  <c:v>17000</c:v>
                </c:pt>
                <c:pt idx="44">
                  <c:v>17000</c:v>
                </c:pt>
                <c:pt idx="45">
                  <c:v>17000</c:v>
                </c:pt>
                <c:pt idx="46">
                  <c:v>17000</c:v>
                </c:pt>
                <c:pt idx="47">
                  <c:v>17000</c:v>
                </c:pt>
                <c:pt idx="48">
                  <c:v>17000</c:v>
                </c:pt>
                <c:pt idx="49">
                  <c:v>17000</c:v>
                </c:pt>
                <c:pt idx="50">
                  <c:v>17000</c:v>
                </c:pt>
                <c:pt idx="51">
                  <c:v>17000</c:v>
                </c:pt>
                <c:pt idx="52">
                  <c:v>17000</c:v>
                </c:pt>
                <c:pt idx="53">
                  <c:v>17000</c:v>
                </c:pt>
                <c:pt idx="54">
                  <c:v>17000</c:v>
                </c:pt>
                <c:pt idx="55">
                  <c:v>17000</c:v>
                </c:pt>
                <c:pt idx="56">
                  <c:v>17000</c:v>
                </c:pt>
                <c:pt idx="57">
                  <c:v>17000</c:v>
                </c:pt>
                <c:pt idx="58">
                  <c:v>17000</c:v>
                </c:pt>
                <c:pt idx="59">
                  <c:v>17000</c:v>
                </c:pt>
                <c:pt idx="60">
                  <c:v>17000</c:v>
                </c:pt>
                <c:pt idx="61">
                  <c:v>17000</c:v>
                </c:pt>
                <c:pt idx="62">
                  <c:v>17000</c:v>
                </c:pt>
                <c:pt idx="63">
                  <c:v>17000</c:v>
                </c:pt>
                <c:pt idx="64">
                  <c:v>17000</c:v>
                </c:pt>
                <c:pt idx="65">
                  <c:v>17000</c:v>
                </c:pt>
                <c:pt idx="66">
                  <c:v>17000</c:v>
                </c:pt>
                <c:pt idx="67">
                  <c:v>17000</c:v>
                </c:pt>
                <c:pt idx="68">
                  <c:v>17000</c:v>
                </c:pt>
                <c:pt idx="69">
                  <c:v>17000</c:v>
                </c:pt>
                <c:pt idx="70">
                  <c:v>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12-40F0-86D5-66F95FE7A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12560"/>
        <c:axId val="40914000"/>
      </c:areaChart>
      <c:lineChart>
        <c:grouping val="standard"/>
        <c:varyColors val="0"/>
        <c:ser>
          <c:idx val="1"/>
          <c:order val="0"/>
          <c:tx>
            <c:strRef>
              <c:f>Grafik!$B$1</c:f>
              <c:strCache>
                <c:ptCount val="1"/>
                <c:pt idx="0">
                  <c:v>Sabit Maaş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Grafik!$A$2:$A$72</c:f>
              <c:numCache>
                <c:formatCode>General</c:formatCode>
                <c:ptCount val="7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</c:numCache>
            </c:numRef>
          </c:cat>
          <c:val>
            <c:numRef>
              <c:f>Grafik!$B$2:$B$72</c:f>
              <c:numCache>
                <c:formatCode>_-[$₺-41F]* #,##0.00_-;\-[$₺-41F]* #,##0.00_-;_-[$₺-41F]* "-"??_-;_-@_-</c:formatCode>
                <c:ptCount val="71"/>
                <c:pt idx="0">
                  <c:v>50000</c:v>
                </c:pt>
                <c:pt idx="1">
                  <c:v>51000</c:v>
                </c:pt>
                <c:pt idx="2">
                  <c:v>52020</c:v>
                </c:pt>
                <c:pt idx="3">
                  <c:v>53060.399999999994</c:v>
                </c:pt>
                <c:pt idx="4">
                  <c:v>54121.608</c:v>
                </c:pt>
                <c:pt idx="5">
                  <c:v>55204.040160000004</c:v>
                </c:pt>
                <c:pt idx="6">
                  <c:v>56308.120963200003</c:v>
                </c:pt>
                <c:pt idx="7">
                  <c:v>57434.283382463989</c:v>
                </c:pt>
                <c:pt idx="8">
                  <c:v>58582.969050113279</c:v>
                </c:pt>
                <c:pt idx="9">
                  <c:v>59754.62843111554</c:v>
                </c:pt>
                <c:pt idx="10">
                  <c:v>60949.720999737852</c:v>
                </c:pt>
                <c:pt idx="11">
                  <c:v>62168.715419732602</c:v>
                </c:pt>
                <c:pt idx="12">
                  <c:v>63412.089728127263</c:v>
                </c:pt>
                <c:pt idx="13">
                  <c:v>64680.331522689805</c:v>
                </c:pt>
                <c:pt idx="14">
                  <c:v>65973.938153143608</c:v>
                </c:pt>
                <c:pt idx="15">
                  <c:v>67293.416916206465</c:v>
                </c:pt>
                <c:pt idx="16">
                  <c:v>68639.285254530609</c:v>
                </c:pt>
                <c:pt idx="17">
                  <c:v>70012.070959621225</c:v>
                </c:pt>
                <c:pt idx="18">
                  <c:v>71412.312378813629</c:v>
                </c:pt>
                <c:pt idx="19">
                  <c:v>72840.558626389902</c:v>
                </c:pt>
                <c:pt idx="20">
                  <c:v>74297.369798917716</c:v>
                </c:pt>
                <c:pt idx="21">
                  <c:v>75783.317194896066</c:v>
                </c:pt>
                <c:pt idx="22">
                  <c:v>77298.983538793982</c:v>
                </c:pt>
                <c:pt idx="23">
                  <c:v>78844.963209569847</c:v>
                </c:pt>
                <c:pt idx="24">
                  <c:v>80421.862473761255</c:v>
                </c:pt>
                <c:pt idx="25">
                  <c:v>82030.299723236472</c:v>
                </c:pt>
                <c:pt idx="26">
                  <c:v>83670.905717701215</c:v>
                </c:pt>
                <c:pt idx="27">
                  <c:v>85344.323832055219</c:v>
                </c:pt>
                <c:pt idx="28">
                  <c:v>87051.210308696347</c:v>
                </c:pt>
                <c:pt idx="29">
                  <c:v>88792.234514870259</c:v>
                </c:pt>
                <c:pt idx="30">
                  <c:v>90568.079205167669</c:v>
                </c:pt>
                <c:pt idx="31">
                  <c:v>92379.440789271001</c:v>
                </c:pt>
                <c:pt idx="32">
                  <c:v>94227.02960505645</c:v>
                </c:pt>
                <c:pt idx="33">
                  <c:v>96111.570197157576</c:v>
                </c:pt>
                <c:pt idx="34">
                  <c:v>98033.801601100728</c:v>
                </c:pt>
                <c:pt idx="35">
                  <c:v>99994.477633122733</c:v>
                </c:pt>
                <c:pt idx="36">
                  <c:v>101994.36718578519</c:v>
                </c:pt>
                <c:pt idx="37">
                  <c:v>104034.2545295009</c:v>
                </c:pt>
                <c:pt idx="38">
                  <c:v>106114.93962009093</c:v>
                </c:pt>
                <c:pt idx="39">
                  <c:v>108237.2384124927</c:v>
                </c:pt>
                <c:pt idx="40">
                  <c:v>110401.98318074259</c:v>
                </c:pt>
                <c:pt idx="41">
                  <c:v>112610.02284435745</c:v>
                </c:pt>
                <c:pt idx="42">
                  <c:v>114862.22330124458</c:v>
                </c:pt>
                <c:pt idx="43">
                  <c:v>117159.46776726947</c:v>
                </c:pt>
                <c:pt idx="44">
                  <c:v>119502.65712261488</c:v>
                </c:pt>
                <c:pt idx="45">
                  <c:v>30000</c:v>
                </c:pt>
                <c:pt idx="46">
                  <c:v>30000</c:v>
                </c:pt>
                <c:pt idx="47">
                  <c:v>30000</c:v>
                </c:pt>
                <c:pt idx="48">
                  <c:v>30000</c:v>
                </c:pt>
                <c:pt idx="49">
                  <c:v>30000</c:v>
                </c:pt>
                <c:pt idx="50">
                  <c:v>30000</c:v>
                </c:pt>
                <c:pt idx="51">
                  <c:v>30000</c:v>
                </c:pt>
                <c:pt idx="52">
                  <c:v>30000</c:v>
                </c:pt>
                <c:pt idx="53">
                  <c:v>30000</c:v>
                </c:pt>
                <c:pt idx="54">
                  <c:v>30000</c:v>
                </c:pt>
                <c:pt idx="55">
                  <c:v>30000</c:v>
                </c:pt>
                <c:pt idx="56">
                  <c:v>30000</c:v>
                </c:pt>
                <c:pt idx="57">
                  <c:v>30000</c:v>
                </c:pt>
                <c:pt idx="58">
                  <c:v>30000</c:v>
                </c:pt>
                <c:pt idx="59">
                  <c:v>30000</c:v>
                </c:pt>
                <c:pt idx="60">
                  <c:v>30000</c:v>
                </c:pt>
                <c:pt idx="61">
                  <c:v>30000</c:v>
                </c:pt>
                <c:pt idx="62">
                  <c:v>30000</c:v>
                </c:pt>
                <c:pt idx="63">
                  <c:v>30000</c:v>
                </c:pt>
                <c:pt idx="64">
                  <c:v>30000</c:v>
                </c:pt>
                <c:pt idx="65">
                  <c:v>30000</c:v>
                </c:pt>
                <c:pt idx="66">
                  <c:v>30000</c:v>
                </c:pt>
                <c:pt idx="67">
                  <c:v>30000</c:v>
                </c:pt>
                <c:pt idx="68">
                  <c:v>30000</c:v>
                </c:pt>
                <c:pt idx="69">
                  <c:v>30000</c:v>
                </c:pt>
                <c:pt idx="70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2-40F0-86D5-66F95FE7A49D}"/>
            </c:ext>
          </c:extLst>
        </c:ser>
        <c:ser>
          <c:idx val="2"/>
          <c:order val="1"/>
          <c:tx>
            <c:strRef>
              <c:f>Grafik!$C$1</c:f>
              <c:strCache>
                <c:ptCount val="1"/>
                <c:pt idx="0">
                  <c:v>Pasif Gelir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Grafik!$A$2:$A$72</c:f>
              <c:numCache>
                <c:formatCode>General</c:formatCode>
                <c:ptCount val="7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  <c:pt idx="61">
                  <c:v>81</c:v>
                </c:pt>
                <c:pt idx="62">
                  <c:v>82</c:v>
                </c:pt>
                <c:pt idx="63">
                  <c:v>83</c:v>
                </c:pt>
                <c:pt idx="64">
                  <c:v>84</c:v>
                </c:pt>
                <c:pt idx="65">
                  <c:v>85</c:v>
                </c:pt>
                <c:pt idx="66">
                  <c:v>86</c:v>
                </c:pt>
                <c:pt idx="67">
                  <c:v>87</c:v>
                </c:pt>
                <c:pt idx="68">
                  <c:v>88</c:v>
                </c:pt>
                <c:pt idx="69">
                  <c:v>89</c:v>
                </c:pt>
                <c:pt idx="70">
                  <c:v>90</c:v>
                </c:pt>
              </c:numCache>
            </c:numRef>
          </c:cat>
          <c:val>
            <c:numRef>
              <c:f>Grafik!$C$2:$C$72</c:f>
              <c:numCache>
                <c:formatCode>_-[$₺-41F]* #,##0.00_-;\-[$₺-41F]* #,##0.00_-;_-[$₺-41F]* "-"??_-;_-@_-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4000</c:v>
                </c:pt>
                <c:pt idx="4">
                  <c:v>4400</c:v>
                </c:pt>
                <c:pt idx="5">
                  <c:v>4840.0000000000009</c:v>
                </c:pt>
                <c:pt idx="6">
                  <c:v>5324.0000000000018</c:v>
                </c:pt>
                <c:pt idx="7">
                  <c:v>5856.4000000000015</c:v>
                </c:pt>
                <c:pt idx="8">
                  <c:v>6442.0400000000018</c:v>
                </c:pt>
                <c:pt idx="9">
                  <c:v>7086.2440000000033</c:v>
                </c:pt>
                <c:pt idx="10">
                  <c:v>7794.8684000000048</c:v>
                </c:pt>
                <c:pt idx="11">
                  <c:v>8574.3552400000044</c:v>
                </c:pt>
                <c:pt idx="12">
                  <c:v>9431.7907640000067</c:v>
                </c:pt>
                <c:pt idx="13">
                  <c:v>10374.969840400008</c:v>
                </c:pt>
                <c:pt idx="14">
                  <c:v>11412.466824440009</c:v>
                </c:pt>
                <c:pt idx="15">
                  <c:v>12553.713506884011</c:v>
                </c:pt>
                <c:pt idx="16">
                  <c:v>13809.084857572412</c:v>
                </c:pt>
                <c:pt idx="17">
                  <c:v>15189.993343329656</c:v>
                </c:pt>
                <c:pt idx="18">
                  <c:v>16708.99267766262</c:v>
                </c:pt>
                <c:pt idx="19">
                  <c:v>18379.891945428884</c:v>
                </c:pt>
                <c:pt idx="20">
                  <c:v>20217.881139971774</c:v>
                </c:pt>
                <c:pt idx="21">
                  <c:v>22239.66925396895</c:v>
                </c:pt>
                <c:pt idx="22">
                  <c:v>24463.636179365854</c:v>
                </c:pt>
                <c:pt idx="23">
                  <c:v>26909.999797302436</c:v>
                </c:pt>
                <c:pt idx="24">
                  <c:v>29600.999777032685</c:v>
                </c:pt>
                <c:pt idx="25">
                  <c:v>32561.099754735955</c:v>
                </c:pt>
                <c:pt idx="26">
                  <c:v>35817.209730209557</c:v>
                </c:pt>
                <c:pt idx="27">
                  <c:v>39398.930703230508</c:v>
                </c:pt>
                <c:pt idx="28">
                  <c:v>43338.823773553566</c:v>
                </c:pt>
                <c:pt idx="29">
                  <c:v>47672.706150908925</c:v>
                </c:pt>
                <c:pt idx="30">
                  <c:v>52439.976765999825</c:v>
                </c:pt>
                <c:pt idx="31">
                  <c:v>57683.974442599807</c:v>
                </c:pt>
                <c:pt idx="32">
                  <c:v>63452.371886859786</c:v>
                </c:pt>
                <c:pt idx="33">
                  <c:v>69797.609075545784</c:v>
                </c:pt>
                <c:pt idx="34">
                  <c:v>76777.369983100361</c:v>
                </c:pt>
                <c:pt idx="35">
                  <c:v>84455.106981410398</c:v>
                </c:pt>
                <c:pt idx="36">
                  <c:v>92900.617679551448</c:v>
                </c:pt>
                <c:pt idx="37">
                  <c:v>102190.6794475066</c:v>
                </c:pt>
                <c:pt idx="38">
                  <c:v>112409.74739225727</c:v>
                </c:pt>
                <c:pt idx="39">
                  <c:v>123650.72213148299</c:v>
                </c:pt>
                <c:pt idx="40">
                  <c:v>136015.79434463131</c:v>
                </c:pt>
                <c:pt idx="41">
                  <c:v>149617.37377909446</c:v>
                </c:pt>
                <c:pt idx="42">
                  <c:v>164579.11115700394</c:v>
                </c:pt>
                <c:pt idx="43">
                  <c:v>181037.02227270429</c:v>
                </c:pt>
                <c:pt idx="44">
                  <c:v>199140.72449997475</c:v>
                </c:pt>
                <c:pt idx="45">
                  <c:v>219054.79694997222</c:v>
                </c:pt>
                <c:pt idx="46">
                  <c:v>219054.79694997222</c:v>
                </c:pt>
                <c:pt idx="47">
                  <c:v>219054.79694997222</c:v>
                </c:pt>
                <c:pt idx="48">
                  <c:v>219054.79694997222</c:v>
                </c:pt>
                <c:pt idx="49">
                  <c:v>219054.79694997222</c:v>
                </c:pt>
                <c:pt idx="50">
                  <c:v>219054.79694997222</c:v>
                </c:pt>
                <c:pt idx="51">
                  <c:v>219054.79694997222</c:v>
                </c:pt>
                <c:pt idx="52">
                  <c:v>219054.79694997222</c:v>
                </c:pt>
                <c:pt idx="53">
                  <c:v>219054.79694997222</c:v>
                </c:pt>
                <c:pt idx="54">
                  <c:v>219054.79694997222</c:v>
                </c:pt>
                <c:pt idx="55">
                  <c:v>219054.79694997222</c:v>
                </c:pt>
                <c:pt idx="56">
                  <c:v>219054.79694997222</c:v>
                </c:pt>
                <c:pt idx="57">
                  <c:v>219054.79694997222</c:v>
                </c:pt>
                <c:pt idx="58">
                  <c:v>219054.79694997222</c:v>
                </c:pt>
                <c:pt idx="59">
                  <c:v>219054.79694997222</c:v>
                </c:pt>
                <c:pt idx="60">
                  <c:v>219054.79694997222</c:v>
                </c:pt>
                <c:pt idx="61">
                  <c:v>219054.79694997222</c:v>
                </c:pt>
                <c:pt idx="62">
                  <c:v>219054.79694997222</c:v>
                </c:pt>
                <c:pt idx="63">
                  <c:v>219054.79694997222</c:v>
                </c:pt>
                <c:pt idx="64">
                  <c:v>219054.79694997222</c:v>
                </c:pt>
                <c:pt idx="65">
                  <c:v>219054.79694997222</c:v>
                </c:pt>
                <c:pt idx="66">
                  <c:v>219054.79694997222</c:v>
                </c:pt>
                <c:pt idx="67">
                  <c:v>219054.79694997222</c:v>
                </c:pt>
                <c:pt idx="68">
                  <c:v>219054.79694997222</c:v>
                </c:pt>
                <c:pt idx="69">
                  <c:v>219054.79694997222</c:v>
                </c:pt>
                <c:pt idx="70">
                  <c:v>219054.79694997222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2-40F0-86D5-66F95FE7A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2560"/>
        <c:axId val="40914000"/>
      </c:lineChart>
      <c:catAx>
        <c:axId val="4091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0914000"/>
        <c:crosses val="autoZero"/>
        <c:auto val="1"/>
        <c:lblAlgn val="ctr"/>
        <c:lblOffset val="100"/>
        <c:noMultiLvlLbl val="0"/>
      </c:catAx>
      <c:valAx>
        <c:axId val="4091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₺-41F]* #,##0.00_-;\-[$₺-41F]* #,##0.00_-;_-[$₺-41F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091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3</xdr:row>
      <xdr:rowOff>190499</xdr:rowOff>
    </xdr:from>
    <xdr:to>
      <xdr:col>20</xdr:col>
      <xdr:colOff>581025</xdr:colOff>
      <xdr:row>33</xdr:row>
      <xdr:rowOff>161924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624959-9994-40F8-A103-E6683F7B7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zoomScaleNormal="100" workbookViewId="0">
      <selection activeCell="H17" sqref="H17"/>
    </sheetView>
  </sheetViews>
  <sheetFormatPr defaultRowHeight="15" x14ac:dyDescent="0.25"/>
  <cols>
    <col min="1" max="1" width="26" bestFit="1" customWidth="1"/>
    <col min="2" max="2" width="12.140625" bestFit="1" customWidth="1"/>
    <col min="6" max="6" width="12.7109375" style="3" bestFit="1" customWidth="1"/>
    <col min="8" max="8" width="12.28515625" bestFit="1" customWidth="1"/>
    <col min="9" max="14" width="12.42578125" bestFit="1" customWidth="1"/>
    <col min="15" max="15" width="13.5703125" bestFit="1" customWidth="1"/>
    <col min="16" max="18" width="12.7109375" bestFit="1" customWidth="1"/>
  </cols>
  <sheetData>
    <row r="1" spans="1:18" x14ac:dyDescent="0.25">
      <c r="A1" s="1" t="s">
        <v>0</v>
      </c>
      <c r="B1">
        <v>20</v>
      </c>
      <c r="D1" s="2" t="s">
        <v>8</v>
      </c>
      <c r="E1" s="2" t="s">
        <v>0</v>
      </c>
      <c r="F1" s="2" t="s">
        <v>9</v>
      </c>
      <c r="H1" s="7" t="s">
        <v>10</v>
      </c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A2" s="1" t="s">
        <v>1</v>
      </c>
      <c r="B2">
        <v>65</v>
      </c>
      <c r="D2">
        <v>1</v>
      </c>
      <c r="E2">
        <f>yas</f>
        <v>20</v>
      </c>
      <c r="F2" s="3">
        <f t="shared" ref="F2:F47" si="0">IF(E2&lt;yas+egitimsuresi+projegelistirmesuresi,0,ilkaygelir*(1+yillikgelirartisi)^(E2-yas-egitimsuresi-projegelistirmesuresi))</f>
        <v>0</v>
      </c>
      <c r="I2" s="5">
        <v>0.05</v>
      </c>
      <c r="J2" s="5">
        <f>I2+$I$2</f>
        <v>0.1</v>
      </c>
      <c r="K2" s="5">
        <f t="shared" ref="K2:R2" si="1">J2+$I$2</f>
        <v>0.15000000000000002</v>
      </c>
      <c r="L2" s="5">
        <f t="shared" si="1"/>
        <v>0.2</v>
      </c>
      <c r="M2" s="5">
        <f t="shared" si="1"/>
        <v>0.25</v>
      </c>
      <c r="N2" s="5">
        <f t="shared" si="1"/>
        <v>0.3</v>
      </c>
      <c r="O2" s="5">
        <f t="shared" si="1"/>
        <v>0.35</v>
      </c>
      <c r="P2" s="5">
        <f t="shared" si="1"/>
        <v>0.39999999999999997</v>
      </c>
      <c r="Q2" s="5">
        <f>P2+$I$2</f>
        <v>0.44999999999999996</v>
      </c>
      <c r="R2" s="5">
        <f t="shared" si="1"/>
        <v>0.49999999999999994</v>
      </c>
    </row>
    <row r="3" spans="1:18" x14ac:dyDescent="0.25">
      <c r="A3" s="1" t="s">
        <v>2</v>
      </c>
      <c r="B3" s="3">
        <v>17000</v>
      </c>
      <c r="D3">
        <v>2</v>
      </c>
      <c r="E3">
        <f>IF(D3&lt;&gt;"",E2+1,"")</f>
        <v>21</v>
      </c>
      <c r="F3" s="3">
        <f t="shared" si="0"/>
        <v>0</v>
      </c>
      <c r="H3" s="1">
        <v>250</v>
      </c>
      <c r="I3" s="3">
        <f t="shared" ref="I3:R14" si="2">$H3*(1+I$2)^(15-egitimsuresi-projegelistirmesuresi-1)</f>
        <v>427.58483952907847</v>
      </c>
      <c r="J3" s="3">
        <f t="shared" si="2"/>
        <v>713.27917652750057</v>
      </c>
      <c r="K3" s="3">
        <f t="shared" si="2"/>
        <v>1163.097849016023</v>
      </c>
      <c r="L3" s="3">
        <f t="shared" si="2"/>
        <v>1857.5209267199996</v>
      </c>
      <c r="M3" s="3">
        <f t="shared" si="2"/>
        <v>2910.3830456733704</v>
      </c>
      <c r="N3" s="3">
        <f t="shared" si="2"/>
        <v>4480.4009850925022</v>
      </c>
      <c r="O3" s="3">
        <f t="shared" si="2"/>
        <v>6785.9626056586021</v>
      </c>
      <c r="P3" s="3">
        <f t="shared" si="2"/>
        <v>10123.912924159991</v>
      </c>
      <c r="Q3" s="3">
        <f t="shared" si="2"/>
        <v>14893.200397590123</v>
      </c>
      <c r="R3" s="3">
        <f t="shared" si="2"/>
        <v>21624.3896484375</v>
      </c>
    </row>
    <row r="4" spans="1:18" x14ac:dyDescent="0.25">
      <c r="A4" s="1" t="s">
        <v>3</v>
      </c>
      <c r="B4">
        <v>2</v>
      </c>
      <c r="D4">
        <v>3</v>
      </c>
      <c r="E4">
        <f t="shared" ref="E4:E22" si="3">IF(D4&lt;&gt;"",E3+1,"")</f>
        <v>22</v>
      </c>
      <c r="F4" s="3">
        <f t="shared" si="0"/>
        <v>0</v>
      </c>
      <c r="H4" s="1">
        <f>H3+$H$3</f>
        <v>500</v>
      </c>
      <c r="I4" s="3">
        <f t="shared" si="2"/>
        <v>855.16967905815693</v>
      </c>
      <c r="J4" s="3">
        <f t="shared" si="2"/>
        <v>1426.5583530550011</v>
      </c>
      <c r="K4" s="3">
        <f t="shared" si="2"/>
        <v>2326.195698032046</v>
      </c>
      <c r="L4" s="3">
        <f t="shared" si="2"/>
        <v>3715.0418534399992</v>
      </c>
      <c r="M4" s="3">
        <f t="shared" si="2"/>
        <v>5820.7660913467407</v>
      </c>
      <c r="N4" s="3">
        <f t="shared" si="2"/>
        <v>8960.8019701850044</v>
      </c>
      <c r="O4" s="3">
        <f t="shared" si="2"/>
        <v>13571.925211317204</v>
      </c>
      <c r="P4" s="3">
        <f t="shared" si="2"/>
        <v>20247.825848319982</v>
      </c>
      <c r="Q4" s="3">
        <f t="shared" si="2"/>
        <v>29786.400795180245</v>
      </c>
      <c r="R4" s="3">
        <f t="shared" si="2"/>
        <v>43248.779296875</v>
      </c>
    </row>
    <row r="5" spans="1:18" x14ac:dyDescent="0.25">
      <c r="A5" s="1" t="s">
        <v>4</v>
      </c>
      <c r="B5">
        <v>1</v>
      </c>
      <c r="D5">
        <v>4</v>
      </c>
      <c r="E5">
        <f t="shared" si="3"/>
        <v>23</v>
      </c>
      <c r="F5" s="3">
        <f t="shared" si="0"/>
        <v>4000</v>
      </c>
      <c r="H5" s="1">
        <f t="shared" ref="H5:H29" si="4">H4+$H$3</f>
        <v>750</v>
      </c>
      <c r="I5" s="3">
        <f t="shared" si="2"/>
        <v>1282.7545185872352</v>
      </c>
      <c r="J5" s="3">
        <f t="shared" si="2"/>
        <v>2139.8375295825017</v>
      </c>
      <c r="K5" s="3">
        <f t="shared" si="2"/>
        <v>3489.2935470480693</v>
      </c>
      <c r="L5" s="3">
        <f t="shared" si="2"/>
        <v>5572.5627801599994</v>
      </c>
      <c r="M5" s="3">
        <f t="shared" si="2"/>
        <v>8731.1491370201111</v>
      </c>
      <c r="N5" s="3">
        <f t="shared" si="2"/>
        <v>13441.202955277506</v>
      </c>
      <c r="O5" s="3">
        <f t="shared" si="2"/>
        <v>20357.887816975806</v>
      </c>
      <c r="P5" s="3">
        <f t="shared" si="2"/>
        <v>30371.738772479977</v>
      </c>
      <c r="Q5" s="3">
        <f t="shared" si="2"/>
        <v>44679.601192770366</v>
      </c>
      <c r="R5" s="3">
        <f t="shared" si="2"/>
        <v>64873.1689453125</v>
      </c>
    </row>
    <row r="6" spans="1:18" x14ac:dyDescent="0.25">
      <c r="A6" s="1" t="s">
        <v>5</v>
      </c>
      <c r="B6" s="3">
        <v>4000</v>
      </c>
      <c r="D6">
        <v>5</v>
      </c>
      <c r="E6">
        <f t="shared" si="3"/>
        <v>24</v>
      </c>
      <c r="F6" s="3">
        <f t="shared" si="0"/>
        <v>4400</v>
      </c>
      <c r="H6" s="1">
        <f t="shared" si="4"/>
        <v>1000</v>
      </c>
      <c r="I6" s="3">
        <f t="shared" si="2"/>
        <v>1710.3393581163139</v>
      </c>
      <c r="J6" s="3">
        <f t="shared" si="2"/>
        <v>2853.1167061100023</v>
      </c>
      <c r="K6" s="3">
        <f t="shared" si="2"/>
        <v>4652.3913960640921</v>
      </c>
      <c r="L6" s="3">
        <f t="shared" si="2"/>
        <v>7430.0837068799983</v>
      </c>
      <c r="M6" s="3">
        <f t="shared" si="2"/>
        <v>11641.532182693481</v>
      </c>
      <c r="N6" s="3">
        <f t="shared" si="2"/>
        <v>17921.603940370009</v>
      </c>
      <c r="O6" s="3">
        <f t="shared" si="2"/>
        <v>27143.850422634408</v>
      </c>
      <c r="P6" s="3">
        <f t="shared" si="2"/>
        <v>40495.651696639965</v>
      </c>
      <c r="Q6" s="3">
        <f t="shared" si="2"/>
        <v>59572.80159036049</v>
      </c>
      <c r="R6" s="3">
        <f t="shared" si="2"/>
        <v>86497.55859375</v>
      </c>
    </row>
    <row r="7" spans="1:18" x14ac:dyDescent="0.25">
      <c r="A7" s="1" t="s">
        <v>6</v>
      </c>
      <c r="B7" s="4">
        <v>0.1</v>
      </c>
      <c r="D7">
        <v>6</v>
      </c>
      <c r="E7">
        <f t="shared" si="3"/>
        <v>25</v>
      </c>
      <c r="F7" s="3">
        <f t="shared" si="0"/>
        <v>4840.0000000000009</v>
      </c>
      <c r="H7" s="1">
        <f t="shared" si="4"/>
        <v>1250</v>
      </c>
      <c r="I7" s="3">
        <f t="shared" si="2"/>
        <v>2137.9241976453923</v>
      </c>
      <c r="J7" s="3">
        <f t="shared" si="2"/>
        <v>3566.3958826375033</v>
      </c>
      <c r="K7" s="3">
        <f t="shared" si="2"/>
        <v>5815.4892450801153</v>
      </c>
      <c r="L7" s="3">
        <f t="shared" si="2"/>
        <v>9287.6046335999981</v>
      </c>
      <c r="M7" s="3">
        <f t="shared" si="2"/>
        <v>14551.915228366852</v>
      </c>
      <c r="N7" s="3">
        <f t="shared" si="2"/>
        <v>22402.004925462512</v>
      </c>
      <c r="O7" s="3">
        <f t="shared" si="2"/>
        <v>33929.813028293007</v>
      </c>
      <c r="P7" s="3">
        <f t="shared" si="2"/>
        <v>50619.56462079996</v>
      </c>
      <c r="Q7" s="3">
        <f t="shared" si="2"/>
        <v>74466.001987950614</v>
      </c>
      <c r="R7" s="3">
        <f t="shared" si="2"/>
        <v>108121.9482421875</v>
      </c>
    </row>
    <row r="8" spans="1:18" x14ac:dyDescent="0.25">
      <c r="A8" s="1" t="s">
        <v>7</v>
      </c>
      <c r="B8">
        <v>10</v>
      </c>
      <c r="D8">
        <v>7</v>
      </c>
      <c r="E8">
        <f t="shared" si="3"/>
        <v>26</v>
      </c>
      <c r="F8" s="3">
        <f t="shared" si="0"/>
        <v>5324.0000000000018</v>
      </c>
      <c r="H8" s="1">
        <f t="shared" si="4"/>
        <v>1500</v>
      </c>
      <c r="I8" s="3">
        <f t="shared" si="2"/>
        <v>2565.5090371744704</v>
      </c>
      <c r="J8" s="3">
        <f t="shared" si="2"/>
        <v>4279.6750591650034</v>
      </c>
      <c r="K8" s="3">
        <f t="shared" si="2"/>
        <v>6978.5870940961386</v>
      </c>
      <c r="L8" s="3">
        <f t="shared" si="2"/>
        <v>11145.125560319999</v>
      </c>
      <c r="M8" s="3">
        <f t="shared" si="2"/>
        <v>17462.298274040222</v>
      </c>
      <c r="N8" s="3">
        <f t="shared" si="2"/>
        <v>26882.405910555011</v>
      </c>
      <c r="O8" s="3">
        <f t="shared" si="2"/>
        <v>40715.775633951613</v>
      </c>
      <c r="P8" s="3">
        <f t="shared" si="2"/>
        <v>60743.477544959955</v>
      </c>
      <c r="Q8" s="3">
        <f t="shared" si="2"/>
        <v>89359.202385540731</v>
      </c>
      <c r="R8" s="3">
        <f t="shared" si="2"/>
        <v>129746.337890625</v>
      </c>
    </row>
    <row r="9" spans="1:18" x14ac:dyDescent="0.25">
      <c r="D9">
        <v>8</v>
      </c>
      <c r="E9">
        <f t="shared" si="3"/>
        <v>27</v>
      </c>
      <c r="F9" s="3">
        <f t="shared" si="0"/>
        <v>5856.4000000000015</v>
      </c>
      <c r="H9" s="1">
        <f t="shared" si="4"/>
        <v>1750</v>
      </c>
      <c r="I9" s="3">
        <f t="shared" si="2"/>
        <v>2993.0938767035491</v>
      </c>
      <c r="J9" s="3">
        <f t="shared" si="2"/>
        <v>4992.954235692504</v>
      </c>
      <c r="K9" s="3">
        <f t="shared" si="2"/>
        <v>8141.6849431121618</v>
      </c>
      <c r="L9" s="3">
        <f t="shared" si="2"/>
        <v>13002.646487039998</v>
      </c>
      <c r="M9" s="3">
        <f t="shared" si="2"/>
        <v>20372.681319713593</v>
      </c>
      <c r="N9" s="3">
        <f t="shared" si="2"/>
        <v>31362.806895647514</v>
      </c>
      <c r="O9" s="3">
        <f t="shared" si="2"/>
        <v>47501.738239610211</v>
      </c>
      <c r="P9" s="3">
        <f t="shared" si="2"/>
        <v>70867.390469119942</v>
      </c>
      <c r="Q9" s="3">
        <f t="shared" si="2"/>
        <v>104252.40278313086</v>
      </c>
      <c r="R9" s="3">
        <f t="shared" si="2"/>
        <v>151370.7275390625</v>
      </c>
    </row>
    <row r="10" spans="1:18" x14ac:dyDescent="0.25">
      <c r="D10">
        <v>9</v>
      </c>
      <c r="E10">
        <f t="shared" si="3"/>
        <v>28</v>
      </c>
      <c r="F10" s="3">
        <f t="shared" si="0"/>
        <v>6442.0400000000018</v>
      </c>
      <c r="H10" s="1">
        <f t="shared" si="4"/>
        <v>2000</v>
      </c>
      <c r="I10" s="3">
        <f t="shared" si="2"/>
        <v>3420.6787162326277</v>
      </c>
      <c r="J10" s="3">
        <f t="shared" si="2"/>
        <v>5706.2334122200045</v>
      </c>
      <c r="K10" s="3">
        <f t="shared" si="2"/>
        <v>9304.7827921281842</v>
      </c>
      <c r="L10" s="3">
        <f t="shared" si="2"/>
        <v>14860.167413759997</v>
      </c>
      <c r="M10" s="3">
        <f t="shared" si="2"/>
        <v>23283.064365386963</v>
      </c>
      <c r="N10" s="3">
        <f t="shared" si="2"/>
        <v>35843.207880740018</v>
      </c>
      <c r="O10" s="3">
        <f t="shared" si="2"/>
        <v>54287.700845268817</v>
      </c>
      <c r="P10" s="3">
        <f t="shared" si="2"/>
        <v>80991.30339327993</v>
      </c>
      <c r="Q10" s="3">
        <f t="shared" si="2"/>
        <v>119145.60318072098</v>
      </c>
      <c r="R10" s="3">
        <f t="shared" si="2"/>
        <v>172995.1171875</v>
      </c>
    </row>
    <row r="11" spans="1:18" x14ac:dyDescent="0.25">
      <c r="D11">
        <v>10</v>
      </c>
      <c r="E11">
        <f t="shared" si="3"/>
        <v>29</v>
      </c>
      <c r="F11" s="3">
        <f t="shared" si="0"/>
        <v>7086.2440000000033</v>
      </c>
      <c r="H11" s="1">
        <f t="shared" si="4"/>
        <v>2250</v>
      </c>
      <c r="I11" s="3">
        <f t="shared" si="2"/>
        <v>3848.2635557617059</v>
      </c>
      <c r="J11" s="3">
        <f t="shared" si="2"/>
        <v>6419.5125887475051</v>
      </c>
      <c r="K11" s="3">
        <f t="shared" si="2"/>
        <v>10467.880641144207</v>
      </c>
      <c r="L11" s="3">
        <f t="shared" si="2"/>
        <v>16717.688340479996</v>
      </c>
      <c r="M11" s="3">
        <f t="shared" si="2"/>
        <v>26193.447411060333</v>
      </c>
      <c r="N11" s="3">
        <f t="shared" si="2"/>
        <v>40323.608865832517</v>
      </c>
      <c r="O11" s="3">
        <f t="shared" si="2"/>
        <v>61073.663450927415</v>
      </c>
      <c r="P11" s="3">
        <f t="shared" si="2"/>
        <v>91115.216317439932</v>
      </c>
      <c r="Q11" s="3">
        <f t="shared" si="2"/>
        <v>134038.80357831111</v>
      </c>
      <c r="R11" s="3">
        <f t="shared" si="2"/>
        <v>194619.5068359375</v>
      </c>
    </row>
    <row r="12" spans="1:18" x14ac:dyDescent="0.25">
      <c r="D12">
        <v>11</v>
      </c>
      <c r="E12">
        <f t="shared" si="3"/>
        <v>30</v>
      </c>
      <c r="F12" s="3">
        <f t="shared" si="0"/>
        <v>7794.8684000000048</v>
      </c>
      <c r="H12" s="1">
        <f t="shared" si="4"/>
        <v>2500</v>
      </c>
      <c r="I12" s="3">
        <f t="shared" si="2"/>
        <v>4275.8483952907845</v>
      </c>
      <c r="J12" s="3">
        <f t="shared" si="2"/>
        <v>7132.7917652750066</v>
      </c>
      <c r="K12" s="3">
        <f t="shared" si="2"/>
        <v>11630.978490160231</v>
      </c>
      <c r="L12" s="3">
        <f t="shared" si="2"/>
        <v>18575.209267199996</v>
      </c>
      <c r="M12" s="3">
        <f t="shared" si="2"/>
        <v>29103.830456733704</v>
      </c>
      <c r="N12" s="3">
        <f t="shared" si="2"/>
        <v>44804.009850925024</v>
      </c>
      <c r="O12" s="3">
        <f t="shared" si="2"/>
        <v>67859.626056586014</v>
      </c>
      <c r="P12" s="3">
        <f t="shared" si="2"/>
        <v>101239.12924159992</v>
      </c>
      <c r="Q12" s="3">
        <f t="shared" si="2"/>
        <v>148932.00397590123</v>
      </c>
      <c r="R12" s="3">
        <f t="shared" si="2"/>
        <v>216243.896484375</v>
      </c>
    </row>
    <row r="13" spans="1:18" x14ac:dyDescent="0.25">
      <c r="D13">
        <v>12</v>
      </c>
      <c r="E13">
        <f t="shared" si="3"/>
        <v>31</v>
      </c>
      <c r="F13" s="3">
        <f t="shared" si="0"/>
        <v>8574.3552400000044</v>
      </c>
      <c r="H13" s="1">
        <f t="shared" si="4"/>
        <v>2750</v>
      </c>
      <c r="I13" s="3">
        <f t="shared" si="2"/>
        <v>4703.4332348198632</v>
      </c>
      <c r="J13" s="3">
        <f t="shared" si="2"/>
        <v>7846.0709418025071</v>
      </c>
      <c r="K13" s="3">
        <f t="shared" si="2"/>
        <v>12794.076339176254</v>
      </c>
      <c r="L13" s="3">
        <f t="shared" si="2"/>
        <v>20432.730193919997</v>
      </c>
      <c r="M13" s="3">
        <f t="shared" si="2"/>
        <v>32014.213502407074</v>
      </c>
      <c r="N13" s="3">
        <f t="shared" si="2"/>
        <v>49284.410836017523</v>
      </c>
      <c r="O13" s="3">
        <f t="shared" si="2"/>
        <v>74645.588662244627</v>
      </c>
      <c r="P13" s="3">
        <f t="shared" si="2"/>
        <v>111363.04216575991</v>
      </c>
      <c r="Q13" s="3">
        <f t="shared" si="2"/>
        <v>163825.20437349135</v>
      </c>
      <c r="R13" s="3">
        <f t="shared" si="2"/>
        <v>237868.2861328125</v>
      </c>
    </row>
    <row r="14" spans="1:18" x14ac:dyDescent="0.25">
      <c r="D14">
        <v>13</v>
      </c>
      <c r="E14">
        <f t="shared" si="3"/>
        <v>32</v>
      </c>
      <c r="F14" s="3">
        <f t="shared" si="0"/>
        <v>9431.7907640000067</v>
      </c>
      <c r="H14" s="1">
        <f t="shared" si="4"/>
        <v>3000</v>
      </c>
      <c r="I14" s="3">
        <f t="shared" si="2"/>
        <v>5131.0180743489409</v>
      </c>
      <c r="J14" s="3">
        <f t="shared" si="2"/>
        <v>8559.3501183300068</v>
      </c>
      <c r="K14" s="3">
        <f t="shared" si="2"/>
        <v>13957.174188192277</v>
      </c>
      <c r="L14" s="3">
        <f t="shared" si="2"/>
        <v>22290.251120639998</v>
      </c>
      <c r="M14" s="3">
        <f t="shared" si="2"/>
        <v>34924.596548080444</v>
      </c>
      <c r="N14" s="3">
        <f t="shared" si="2"/>
        <v>53764.811821110023</v>
      </c>
      <c r="O14" s="3">
        <f t="shared" si="2"/>
        <v>81431.551267903225</v>
      </c>
      <c r="P14" s="3">
        <f t="shared" si="2"/>
        <v>121486.95508991991</v>
      </c>
      <c r="Q14" s="3">
        <f t="shared" si="2"/>
        <v>178718.40477108146</v>
      </c>
      <c r="R14" s="3">
        <f t="shared" si="2"/>
        <v>259492.67578125</v>
      </c>
    </row>
    <row r="15" spans="1:18" x14ac:dyDescent="0.25">
      <c r="D15">
        <v>14</v>
      </c>
      <c r="E15">
        <f t="shared" si="3"/>
        <v>33</v>
      </c>
      <c r="F15" s="3">
        <f t="shared" si="0"/>
        <v>10374.969840400008</v>
      </c>
    </row>
    <row r="16" spans="1:18" x14ac:dyDescent="0.25">
      <c r="D16">
        <v>15</v>
      </c>
      <c r="E16">
        <f t="shared" si="3"/>
        <v>34</v>
      </c>
      <c r="F16" s="3">
        <f t="shared" si="0"/>
        <v>11412.466824440009</v>
      </c>
      <c r="H16" s="7" t="s">
        <v>11</v>
      </c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4:18" x14ac:dyDescent="0.25">
      <c r="D17">
        <v>16</v>
      </c>
      <c r="E17">
        <f t="shared" si="3"/>
        <v>35</v>
      </c>
      <c r="F17" s="3">
        <f t="shared" si="0"/>
        <v>12553.713506884011</v>
      </c>
      <c r="H17" s="6">
        <f>_xlfn.XLOOKUP(B8,D2:D47,F2:F47)</f>
        <v>7086.2440000000033</v>
      </c>
      <c r="I17" s="5">
        <v>0.05</v>
      </c>
      <c r="J17" s="5">
        <f>I17+$I$2</f>
        <v>0.1</v>
      </c>
      <c r="K17" s="5">
        <f t="shared" ref="K17:R17" si="5">J17+$I$2</f>
        <v>0.15000000000000002</v>
      </c>
      <c r="L17" s="5">
        <f t="shared" si="5"/>
        <v>0.2</v>
      </c>
      <c r="M17" s="5">
        <f t="shared" si="5"/>
        <v>0.25</v>
      </c>
      <c r="N17" s="5">
        <f t="shared" si="5"/>
        <v>0.3</v>
      </c>
      <c r="O17" s="5">
        <f t="shared" si="5"/>
        <v>0.35</v>
      </c>
      <c r="P17" s="5">
        <f t="shared" si="5"/>
        <v>0.39999999999999997</v>
      </c>
      <c r="Q17" s="5">
        <f>P17+$I$2</f>
        <v>0.44999999999999996</v>
      </c>
      <c r="R17" s="5">
        <f t="shared" si="5"/>
        <v>0.49999999999999994</v>
      </c>
    </row>
    <row r="18" spans="4:18" x14ac:dyDescent="0.25">
      <c r="D18">
        <v>17</v>
      </c>
      <c r="E18">
        <f t="shared" si="3"/>
        <v>36</v>
      </c>
      <c r="F18" s="3">
        <f t="shared" si="0"/>
        <v>13809.084857572412</v>
      </c>
      <c r="H18" s="1">
        <v>250</v>
      </c>
      <c r="I18" s="3">
        <f t="dataTable" ref="I18:R29" dt2D="1" dtr="1" r1="B7" r2="B6"/>
        <v>335.02391015625</v>
      </c>
      <c r="J18" s="3">
        <v>442.89025000000021</v>
      </c>
      <c r="K18" s="3">
        <v>578.26519140624976</v>
      </c>
      <c r="L18" s="3">
        <v>746.49599999999998</v>
      </c>
      <c r="M18" s="3">
        <v>953.67431640625</v>
      </c>
      <c r="N18" s="3">
        <v>1206.7022500000005</v>
      </c>
      <c r="O18" s="3">
        <v>1513.3612851562505</v>
      </c>
      <c r="P18" s="3">
        <v>1882.3839999999991</v>
      </c>
      <c r="Q18" s="3">
        <v>2323.52859765625</v>
      </c>
      <c r="R18" s="3">
        <v>2847.65625</v>
      </c>
    </row>
    <row r="19" spans="4:18" x14ac:dyDescent="0.25">
      <c r="D19">
        <v>18</v>
      </c>
      <c r="E19">
        <f t="shared" si="3"/>
        <v>37</v>
      </c>
      <c r="F19" s="3">
        <f t="shared" si="0"/>
        <v>15189.993343329656</v>
      </c>
      <c r="H19" s="1">
        <f>H18+$H$3</f>
        <v>500</v>
      </c>
      <c r="I19" s="3">
        <v>670.04782031249999</v>
      </c>
      <c r="J19" s="3">
        <v>885.78050000000042</v>
      </c>
      <c r="K19" s="3">
        <v>1156.5303828124995</v>
      </c>
      <c r="L19" s="3">
        <v>1492.992</v>
      </c>
      <c r="M19" s="3">
        <v>1907.3486328125</v>
      </c>
      <c r="N19" s="3">
        <v>2413.404500000001</v>
      </c>
      <c r="O19" s="3">
        <v>3026.7225703125009</v>
      </c>
      <c r="P19" s="3">
        <v>3764.7679999999982</v>
      </c>
      <c r="Q19" s="3">
        <v>4647.0571953125</v>
      </c>
      <c r="R19" s="3">
        <v>5695.3125</v>
      </c>
    </row>
    <row r="20" spans="4:18" x14ac:dyDescent="0.25">
      <c r="D20">
        <v>19</v>
      </c>
      <c r="E20">
        <f t="shared" si="3"/>
        <v>38</v>
      </c>
      <c r="F20" s="3">
        <f t="shared" si="0"/>
        <v>16708.99267766262</v>
      </c>
      <c r="H20" s="1">
        <f t="shared" si="4"/>
        <v>750</v>
      </c>
      <c r="I20" s="3">
        <v>1005.0717304687499</v>
      </c>
      <c r="J20" s="3">
        <v>1328.6707500000007</v>
      </c>
      <c r="K20" s="3">
        <v>1734.7955742187494</v>
      </c>
      <c r="L20" s="3">
        <v>2239.4879999999998</v>
      </c>
      <c r="M20" s="3">
        <v>2861.02294921875</v>
      </c>
      <c r="N20" s="3">
        <v>3620.1067500000013</v>
      </c>
      <c r="O20" s="3">
        <v>4540.0838554687516</v>
      </c>
      <c r="P20" s="3">
        <v>5647.1519999999973</v>
      </c>
      <c r="Q20" s="3">
        <v>6970.58579296875</v>
      </c>
      <c r="R20" s="3">
        <v>8542.96875</v>
      </c>
    </row>
    <row r="21" spans="4:18" x14ac:dyDescent="0.25">
      <c r="D21">
        <v>20</v>
      </c>
      <c r="E21">
        <f t="shared" si="3"/>
        <v>39</v>
      </c>
      <c r="F21" s="3">
        <f t="shared" si="0"/>
        <v>18379.891945428884</v>
      </c>
      <c r="H21" s="1">
        <f t="shared" si="4"/>
        <v>1000</v>
      </c>
      <c r="I21" s="3">
        <v>1340.095640625</v>
      </c>
      <c r="J21" s="3">
        <v>1771.5610000000008</v>
      </c>
      <c r="K21" s="3">
        <v>2313.060765624999</v>
      </c>
      <c r="L21" s="3">
        <v>2985.9839999999999</v>
      </c>
      <c r="M21" s="3">
        <v>3814.697265625</v>
      </c>
      <c r="N21" s="3">
        <v>4826.809000000002</v>
      </c>
      <c r="O21" s="3">
        <v>6053.4451406250018</v>
      </c>
      <c r="P21" s="3">
        <v>7529.5359999999964</v>
      </c>
      <c r="Q21" s="3">
        <v>9294.1143906249999</v>
      </c>
      <c r="R21" s="3">
        <v>11390.625</v>
      </c>
    </row>
    <row r="22" spans="4:18" x14ac:dyDescent="0.25">
      <c r="D22">
        <v>21</v>
      </c>
      <c r="E22">
        <f t="shared" si="3"/>
        <v>40</v>
      </c>
      <c r="F22" s="3">
        <f t="shared" si="0"/>
        <v>20217.881139971774</v>
      </c>
      <c r="H22" s="1">
        <f t="shared" si="4"/>
        <v>1250</v>
      </c>
      <c r="I22" s="3">
        <v>1675.1195507812499</v>
      </c>
      <c r="J22" s="3">
        <v>2214.451250000001</v>
      </c>
      <c r="K22" s="3">
        <v>2891.3259570312489</v>
      </c>
      <c r="L22" s="3">
        <v>3732.4799999999996</v>
      </c>
      <c r="M22" s="3">
        <v>4768.37158203125</v>
      </c>
      <c r="N22" s="3">
        <v>6033.5112500000023</v>
      </c>
      <c r="O22" s="3">
        <v>7566.806425781253</v>
      </c>
      <c r="P22" s="3">
        <v>9411.9199999999964</v>
      </c>
      <c r="Q22" s="3">
        <v>11617.64298828125</v>
      </c>
      <c r="R22" s="3">
        <v>14238.28125</v>
      </c>
    </row>
    <row r="23" spans="4:18" x14ac:dyDescent="0.25">
      <c r="D23">
        <v>22</v>
      </c>
      <c r="E23">
        <f t="shared" ref="E23:E37" si="6">IF(D23&lt;&gt;"",E22+1,"")</f>
        <v>41</v>
      </c>
      <c r="F23" s="3">
        <f t="shared" si="0"/>
        <v>22239.66925396895</v>
      </c>
      <c r="H23" s="1">
        <f t="shared" si="4"/>
        <v>1500</v>
      </c>
      <c r="I23" s="3">
        <v>2010.1434609374999</v>
      </c>
      <c r="J23" s="3">
        <v>2657.3415000000014</v>
      </c>
      <c r="K23" s="3">
        <v>3469.5911484374988</v>
      </c>
      <c r="L23" s="3">
        <v>4478.9759999999997</v>
      </c>
      <c r="M23" s="3">
        <v>5722.0458984375</v>
      </c>
      <c r="N23" s="3">
        <v>7240.2135000000026</v>
      </c>
      <c r="O23" s="3">
        <v>9080.1677109375032</v>
      </c>
      <c r="P23" s="3">
        <v>11294.303999999995</v>
      </c>
      <c r="Q23" s="3">
        <v>13941.1715859375</v>
      </c>
      <c r="R23" s="3">
        <v>17085.9375</v>
      </c>
    </row>
    <row r="24" spans="4:18" x14ac:dyDescent="0.25">
      <c r="D24">
        <v>23</v>
      </c>
      <c r="E24">
        <f t="shared" si="6"/>
        <v>42</v>
      </c>
      <c r="F24" s="3">
        <f t="shared" si="0"/>
        <v>24463.636179365854</v>
      </c>
      <c r="H24" s="1">
        <f t="shared" si="4"/>
        <v>1750</v>
      </c>
      <c r="I24" s="3">
        <v>2345.1673710937498</v>
      </c>
      <c r="J24" s="3">
        <v>3100.2317500000013</v>
      </c>
      <c r="K24" s="3">
        <v>4047.8563398437482</v>
      </c>
      <c r="L24" s="3">
        <v>5225.4719999999998</v>
      </c>
      <c r="M24" s="3">
        <v>6675.72021484375</v>
      </c>
      <c r="N24" s="3">
        <v>8446.9157500000038</v>
      </c>
      <c r="O24" s="3">
        <v>10593.528996093753</v>
      </c>
      <c r="P24" s="3">
        <v>13176.687999999995</v>
      </c>
      <c r="Q24" s="3">
        <v>16264.70018359375</v>
      </c>
      <c r="R24" s="3">
        <v>19933.59375</v>
      </c>
    </row>
    <row r="25" spans="4:18" x14ac:dyDescent="0.25">
      <c r="D25">
        <v>24</v>
      </c>
      <c r="E25">
        <f t="shared" si="6"/>
        <v>43</v>
      </c>
      <c r="F25" s="3">
        <f t="shared" si="0"/>
        <v>26909.999797302436</v>
      </c>
      <c r="H25" s="1">
        <f t="shared" si="4"/>
        <v>2000</v>
      </c>
      <c r="I25" s="3">
        <v>2680.19128125</v>
      </c>
      <c r="J25" s="3">
        <v>3543.1220000000017</v>
      </c>
      <c r="K25" s="3">
        <v>4626.121531249998</v>
      </c>
      <c r="L25" s="3">
        <v>5971.9679999999998</v>
      </c>
      <c r="M25" s="3">
        <v>7629.39453125</v>
      </c>
      <c r="N25" s="3">
        <v>9653.618000000004</v>
      </c>
      <c r="O25" s="3">
        <v>12106.890281250004</v>
      </c>
      <c r="P25" s="3">
        <v>15059.071999999993</v>
      </c>
      <c r="Q25" s="3">
        <v>18588.22878125</v>
      </c>
      <c r="R25" s="3">
        <v>22781.25</v>
      </c>
    </row>
    <row r="26" spans="4:18" x14ac:dyDescent="0.25">
      <c r="D26">
        <v>25</v>
      </c>
      <c r="E26">
        <f t="shared" si="6"/>
        <v>44</v>
      </c>
      <c r="F26" s="3">
        <f t="shared" si="0"/>
        <v>29600.999777032685</v>
      </c>
      <c r="H26" s="1">
        <f t="shared" si="4"/>
        <v>2250</v>
      </c>
      <c r="I26" s="3">
        <v>3015.2151914062501</v>
      </c>
      <c r="J26" s="3">
        <v>3986.012250000002</v>
      </c>
      <c r="K26" s="3">
        <v>5204.3867226562479</v>
      </c>
      <c r="L26" s="3">
        <v>6718.463999999999</v>
      </c>
      <c r="M26" s="3">
        <v>8583.06884765625</v>
      </c>
      <c r="N26" s="3">
        <v>10860.320250000004</v>
      </c>
      <c r="O26" s="3">
        <v>13620.251566406256</v>
      </c>
      <c r="P26" s="3">
        <v>16941.455999999991</v>
      </c>
      <c r="Q26" s="3">
        <v>20911.757378906248</v>
      </c>
      <c r="R26" s="3">
        <v>25628.90625</v>
      </c>
    </row>
    <row r="27" spans="4:18" x14ac:dyDescent="0.25">
      <c r="D27">
        <v>26</v>
      </c>
      <c r="E27">
        <f t="shared" si="6"/>
        <v>45</v>
      </c>
      <c r="F27" s="3">
        <f t="shared" si="0"/>
        <v>32561.099754735955</v>
      </c>
      <c r="H27" s="1">
        <f t="shared" si="4"/>
        <v>2500</v>
      </c>
      <c r="I27" s="3">
        <v>3350.2391015624999</v>
      </c>
      <c r="J27" s="3">
        <v>4428.902500000002</v>
      </c>
      <c r="K27" s="3">
        <v>5782.6519140624978</v>
      </c>
      <c r="L27" s="3">
        <v>7464.9599999999991</v>
      </c>
      <c r="M27" s="3">
        <v>9536.7431640625</v>
      </c>
      <c r="N27" s="3">
        <v>12067.022500000005</v>
      </c>
      <c r="O27" s="3">
        <v>15133.612851562506</v>
      </c>
      <c r="P27" s="3">
        <v>18823.839999999993</v>
      </c>
      <c r="Q27" s="3">
        <v>23235.2859765625</v>
      </c>
      <c r="R27" s="3">
        <v>28476.5625</v>
      </c>
    </row>
    <row r="28" spans="4:18" x14ac:dyDescent="0.25">
      <c r="D28">
        <v>27</v>
      </c>
      <c r="E28">
        <f t="shared" si="6"/>
        <v>46</v>
      </c>
      <c r="F28" s="3">
        <f t="shared" si="0"/>
        <v>35817.209730209557</v>
      </c>
      <c r="H28" s="1">
        <f t="shared" si="4"/>
        <v>2750</v>
      </c>
      <c r="I28" s="3">
        <v>3685.26301171875</v>
      </c>
      <c r="J28" s="3">
        <v>4871.7927500000023</v>
      </c>
      <c r="K28" s="3">
        <v>6360.9171054687476</v>
      </c>
      <c r="L28" s="3">
        <v>8211.4560000000001</v>
      </c>
      <c r="M28" s="3">
        <v>10490.41748046875</v>
      </c>
      <c r="N28" s="3">
        <v>13273.724750000005</v>
      </c>
      <c r="O28" s="3">
        <v>16646.974136718756</v>
      </c>
      <c r="P28" s="3">
        <v>20706.223999999991</v>
      </c>
      <c r="Q28" s="3">
        <v>25558.814574218748</v>
      </c>
      <c r="R28" s="3">
        <v>31324.21875</v>
      </c>
    </row>
    <row r="29" spans="4:18" x14ac:dyDescent="0.25">
      <c r="D29">
        <v>28</v>
      </c>
      <c r="E29">
        <f t="shared" si="6"/>
        <v>47</v>
      </c>
      <c r="F29" s="3">
        <f t="shared" si="0"/>
        <v>39398.930703230508</v>
      </c>
      <c r="H29" s="1">
        <f t="shared" si="4"/>
        <v>3000</v>
      </c>
      <c r="I29" s="3">
        <v>4020.2869218749997</v>
      </c>
      <c r="J29" s="3">
        <v>5314.6830000000027</v>
      </c>
      <c r="K29" s="3">
        <v>6939.1822968749975</v>
      </c>
      <c r="L29" s="3">
        <v>8957.9519999999993</v>
      </c>
      <c r="M29" s="3">
        <v>11444.091796875</v>
      </c>
      <c r="N29" s="3">
        <v>14480.427000000005</v>
      </c>
      <c r="O29" s="3">
        <v>18160.335421875006</v>
      </c>
      <c r="P29" s="3">
        <v>22588.607999999989</v>
      </c>
      <c r="Q29" s="3">
        <v>27882.343171875</v>
      </c>
      <c r="R29" s="3">
        <v>34171.875</v>
      </c>
    </row>
    <row r="30" spans="4:18" x14ac:dyDescent="0.25">
      <c r="D30">
        <v>29</v>
      </c>
      <c r="E30">
        <f t="shared" si="6"/>
        <v>48</v>
      </c>
      <c r="F30" s="3">
        <f t="shared" si="0"/>
        <v>43338.823773553566</v>
      </c>
    </row>
    <row r="31" spans="4:18" x14ac:dyDescent="0.25">
      <c r="D31">
        <v>30</v>
      </c>
      <c r="E31">
        <f t="shared" si="6"/>
        <v>49</v>
      </c>
      <c r="F31" s="3">
        <f t="shared" si="0"/>
        <v>47672.706150908925</v>
      </c>
    </row>
    <row r="32" spans="4:18" x14ac:dyDescent="0.25">
      <c r="D32">
        <v>31</v>
      </c>
      <c r="E32">
        <f t="shared" si="6"/>
        <v>50</v>
      </c>
      <c r="F32" s="3">
        <f t="shared" si="0"/>
        <v>52439.976765999825</v>
      </c>
      <c r="N32" s="4"/>
    </row>
    <row r="33" spans="4:6" x14ac:dyDescent="0.25">
      <c r="D33">
        <v>32</v>
      </c>
      <c r="E33">
        <f t="shared" si="6"/>
        <v>51</v>
      </c>
      <c r="F33" s="3">
        <f t="shared" si="0"/>
        <v>57683.974442599807</v>
      </c>
    </row>
    <row r="34" spans="4:6" x14ac:dyDescent="0.25">
      <c r="D34">
        <v>33</v>
      </c>
      <c r="E34">
        <f t="shared" si="6"/>
        <v>52</v>
      </c>
      <c r="F34" s="3">
        <f t="shared" si="0"/>
        <v>63452.371886859786</v>
      </c>
    </row>
    <row r="35" spans="4:6" x14ac:dyDescent="0.25">
      <c r="D35">
        <v>34</v>
      </c>
      <c r="E35">
        <f t="shared" si="6"/>
        <v>53</v>
      </c>
      <c r="F35" s="3">
        <f t="shared" si="0"/>
        <v>69797.609075545784</v>
      </c>
    </row>
    <row r="36" spans="4:6" x14ac:dyDescent="0.25">
      <c r="D36">
        <v>35</v>
      </c>
      <c r="E36">
        <f t="shared" si="6"/>
        <v>54</v>
      </c>
      <c r="F36" s="3">
        <f t="shared" si="0"/>
        <v>76777.369983100361</v>
      </c>
    </row>
    <row r="37" spans="4:6" x14ac:dyDescent="0.25">
      <c r="D37">
        <v>36</v>
      </c>
      <c r="E37">
        <f t="shared" si="6"/>
        <v>55</v>
      </c>
      <c r="F37" s="3">
        <f t="shared" si="0"/>
        <v>84455.106981410398</v>
      </c>
    </row>
    <row r="38" spans="4:6" x14ac:dyDescent="0.25">
      <c r="D38">
        <v>37</v>
      </c>
      <c r="E38">
        <f t="shared" ref="E38:E47" si="7">IF(D38&lt;&gt;"",E37+1,"")</f>
        <v>56</v>
      </c>
      <c r="F38" s="3">
        <f t="shared" si="0"/>
        <v>92900.617679551448</v>
      </c>
    </row>
    <row r="39" spans="4:6" x14ac:dyDescent="0.25">
      <c r="D39">
        <v>38</v>
      </c>
      <c r="E39">
        <f t="shared" si="7"/>
        <v>57</v>
      </c>
      <c r="F39" s="3">
        <f t="shared" si="0"/>
        <v>102190.6794475066</v>
      </c>
    </row>
    <row r="40" spans="4:6" x14ac:dyDescent="0.25">
      <c r="D40">
        <v>39</v>
      </c>
      <c r="E40">
        <f t="shared" si="7"/>
        <v>58</v>
      </c>
      <c r="F40" s="3">
        <f t="shared" si="0"/>
        <v>112409.74739225727</v>
      </c>
    </row>
    <row r="41" spans="4:6" x14ac:dyDescent="0.25">
      <c r="D41">
        <v>40</v>
      </c>
      <c r="E41">
        <f t="shared" si="7"/>
        <v>59</v>
      </c>
      <c r="F41" s="3">
        <f t="shared" si="0"/>
        <v>123650.72213148299</v>
      </c>
    </row>
    <row r="42" spans="4:6" x14ac:dyDescent="0.25">
      <c r="D42">
        <v>41</v>
      </c>
      <c r="E42">
        <f t="shared" si="7"/>
        <v>60</v>
      </c>
      <c r="F42" s="3">
        <f t="shared" si="0"/>
        <v>136015.79434463131</v>
      </c>
    </row>
    <row r="43" spans="4:6" x14ac:dyDescent="0.25">
      <c r="D43">
        <v>42</v>
      </c>
      <c r="E43">
        <f t="shared" si="7"/>
        <v>61</v>
      </c>
      <c r="F43" s="3">
        <f t="shared" si="0"/>
        <v>149617.37377909446</v>
      </c>
    </row>
    <row r="44" spans="4:6" x14ac:dyDescent="0.25">
      <c r="D44">
        <v>43</v>
      </c>
      <c r="E44">
        <f t="shared" si="7"/>
        <v>62</v>
      </c>
      <c r="F44" s="3">
        <f t="shared" si="0"/>
        <v>164579.11115700394</v>
      </c>
    </row>
    <row r="45" spans="4:6" x14ac:dyDescent="0.25">
      <c r="D45">
        <v>44</v>
      </c>
      <c r="E45">
        <f t="shared" si="7"/>
        <v>63</v>
      </c>
      <c r="F45" s="3">
        <f t="shared" si="0"/>
        <v>181037.02227270429</v>
      </c>
    </row>
    <row r="46" spans="4:6" x14ac:dyDescent="0.25">
      <c r="D46">
        <v>45</v>
      </c>
      <c r="E46">
        <f t="shared" si="7"/>
        <v>64</v>
      </c>
      <c r="F46" s="3">
        <f t="shared" si="0"/>
        <v>199140.72449997475</v>
      </c>
    </row>
    <row r="47" spans="4:6" x14ac:dyDescent="0.25">
      <c r="D47">
        <v>46</v>
      </c>
      <c r="E47">
        <f t="shared" si="7"/>
        <v>65</v>
      </c>
      <c r="F47" s="3">
        <f t="shared" si="0"/>
        <v>219054.79694997222</v>
      </c>
    </row>
  </sheetData>
  <mergeCells count="2">
    <mergeCell ref="H1:R1"/>
    <mergeCell ref="H16:R16"/>
  </mergeCells>
  <conditionalFormatting sqref="I3:R14">
    <cfRule type="cellIs" dxfId="1" priority="2" operator="greaterThan">
      <formula>$B$3</formula>
    </cfRule>
  </conditionalFormatting>
  <conditionalFormatting sqref="I18:R29">
    <cfRule type="cellIs" dxfId="0" priority="1" operator="greaterThan">
      <formula>$B$3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035E3-4CA3-47F5-ABE5-DC1CA3F42D8C}">
  <dimension ref="A1:Q72"/>
  <sheetViews>
    <sheetView workbookViewId="0">
      <selection activeCell="W20" sqref="W20"/>
    </sheetView>
  </sheetViews>
  <sheetFormatPr defaultRowHeight="15" x14ac:dyDescent="0.25"/>
  <cols>
    <col min="2" max="3" width="12.7109375" bestFit="1" customWidth="1"/>
    <col min="4" max="4" width="11.7109375" bestFit="1" customWidth="1"/>
    <col min="16" max="16" width="19.5703125" bestFit="1" customWidth="1"/>
    <col min="17" max="17" width="11.7109375" bestFit="1" customWidth="1"/>
  </cols>
  <sheetData>
    <row r="1" spans="1:17" x14ac:dyDescent="0.25">
      <c r="A1" s="1" t="s">
        <v>0</v>
      </c>
      <c r="B1" s="1" t="s">
        <v>12</v>
      </c>
      <c r="C1" s="1" t="s">
        <v>16</v>
      </c>
      <c r="D1" s="1" t="s">
        <v>17</v>
      </c>
      <c r="P1" t="s">
        <v>13</v>
      </c>
      <c r="Q1" s="3">
        <v>50000</v>
      </c>
    </row>
    <row r="2" spans="1:17" x14ac:dyDescent="0.25">
      <c r="A2">
        <f>yas</f>
        <v>20</v>
      </c>
      <c r="B2" s="3">
        <f t="shared" ref="B2:B33" si="0">IF(A2&lt;emeklilikyasi,$Q$1*(1+$Q$2)^(A2-yas),$Q$3)</f>
        <v>50000</v>
      </c>
      <c r="C2" s="3">
        <f>_xlfn.XLOOKUP(A2,'Pasif Gelir'!$E$2:$E$47,'Pasif Gelir'!$F$2:$F$47,,-1)</f>
        <v>0</v>
      </c>
      <c r="D2" s="3">
        <f>zaruriihtiyaclar</f>
        <v>17000</v>
      </c>
      <c r="P2" t="s">
        <v>14</v>
      </c>
      <c r="Q2" s="4">
        <v>0.02</v>
      </c>
    </row>
    <row r="3" spans="1:17" x14ac:dyDescent="0.25">
      <c r="A3">
        <f>A2+1</f>
        <v>21</v>
      </c>
      <c r="B3" s="3">
        <f t="shared" si="0"/>
        <v>51000</v>
      </c>
      <c r="C3" s="3">
        <f>_xlfn.XLOOKUP(A3,'Pasif Gelir'!$E$2:$E$47,'Pasif Gelir'!$F$2:$F$47,,-1)</f>
        <v>0</v>
      </c>
      <c r="D3" s="3">
        <f>$D$2</f>
        <v>17000</v>
      </c>
      <c r="P3" t="s">
        <v>15</v>
      </c>
      <c r="Q3" s="3">
        <v>30000</v>
      </c>
    </row>
    <row r="4" spans="1:17" x14ac:dyDescent="0.25">
      <c r="A4">
        <f t="shared" ref="A4:A67" si="1">A3+1</f>
        <v>22</v>
      </c>
      <c r="B4" s="3">
        <f t="shared" si="0"/>
        <v>52020</v>
      </c>
      <c r="C4" s="3">
        <f>_xlfn.XLOOKUP(A4,'Pasif Gelir'!$E$2:$E$47,'Pasif Gelir'!$F$2:$F$47,,-1)</f>
        <v>0</v>
      </c>
      <c r="D4" s="3">
        <f t="shared" ref="D4:D67" si="2">$D$2</f>
        <v>17000</v>
      </c>
    </row>
    <row r="5" spans="1:17" x14ac:dyDescent="0.25">
      <c r="A5">
        <f t="shared" si="1"/>
        <v>23</v>
      </c>
      <c r="B5" s="3">
        <f t="shared" si="0"/>
        <v>53060.399999999994</v>
      </c>
      <c r="C5" s="3">
        <f>_xlfn.XLOOKUP(A5,'Pasif Gelir'!$E$2:$E$47,'Pasif Gelir'!$F$2:$F$47,,-1)</f>
        <v>4000</v>
      </c>
      <c r="D5" s="3">
        <f t="shared" si="2"/>
        <v>17000</v>
      </c>
    </row>
    <row r="6" spans="1:17" x14ac:dyDescent="0.25">
      <c r="A6">
        <f t="shared" si="1"/>
        <v>24</v>
      </c>
      <c r="B6" s="3">
        <f t="shared" si="0"/>
        <v>54121.608</v>
      </c>
      <c r="C6" s="3">
        <f>_xlfn.XLOOKUP(A6,'Pasif Gelir'!$E$2:$E$47,'Pasif Gelir'!$F$2:$F$47,,-1)</f>
        <v>4400</v>
      </c>
      <c r="D6" s="3">
        <f t="shared" si="2"/>
        <v>17000</v>
      </c>
    </row>
    <row r="7" spans="1:17" x14ac:dyDescent="0.25">
      <c r="A7">
        <f t="shared" si="1"/>
        <v>25</v>
      </c>
      <c r="B7" s="3">
        <f t="shared" si="0"/>
        <v>55204.040160000004</v>
      </c>
      <c r="C7" s="3">
        <f>_xlfn.XLOOKUP(A7,'Pasif Gelir'!$E$2:$E$47,'Pasif Gelir'!$F$2:$F$47,,-1)</f>
        <v>4840.0000000000009</v>
      </c>
      <c r="D7" s="3">
        <f t="shared" si="2"/>
        <v>17000</v>
      </c>
    </row>
    <row r="8" spans="1:17" x14ac:dyDescent="0.25">
      <c r="A8">
        <f t="shared" si="1"/>
        <v>26</v>
      </c>
      <c r="B8" s="3">
        <f t="shared" si="0"/>
        <v>56308.120963200003</v>
      </c>
      <c r="C8" s="3">
        <f>_xlfn.XLOOKUP(A8,'Pasif Gelir'!$E$2:$E$47,'Pasif Gelir'!$F$2:$F$47,,-1)</f>
        <v>5324.0000000000018</v>
      </c>
      <c r="D8" s="3">
        <f t="shared" si="2"/>
        <v>17000</v>
      </c>
    </row>
    <row r="9" spans="1:17" x14ac:dyDescent="0.25">
      <c r="A9">
        <f t="shared" si="1"/>
        <v>27</v>
      </c>
      <c r="B9" s="3">
        <f t="shared" si="0"/>
        <v>57434.283382463989</v>
      </c>
      <c r="C9" s="3">
        <f>_xlfn.XLOOKUP(A9,'Pasif Gelir'!$E$2:$E$47,'Pasif Gelir'!$F$2:$F$47,,-1)</f>
        <v>5856.4000000000015</v>
      </c>
      <c r="D9" s="3">
        <f t="shared" si="2"/>
        <v>17000</v>
      </c>
    </row>
    <row r="10" spans="1:17" x14ac:dyDescent="0.25">
      <c r="A10">
        <f t="shared" si="1"/>
        <v>28</v>
      </c>
      <c r="B10" s="3">
        <f t="shared" si="0"/>
        <v>58582.969050113279</v>
      </c>
      <c r="C10" s="3">
        <f>_xlfn.XLOOKUP(A10,'Pasif Gelir'!$E$2:$E$47,'Pasif Gelir'!$F$2:$F$47,,-1)</f>
        <v>6442.0400000000018</v>
      </c>
      <c r="D10" s="3">
        <f t="shared" si="2"/>
        <v>17000</v>
      </c>
    </row>
    <row r="11" spans="1:17" x14ac:dyDescent="0.25">
      <c r="A11">
        <f t="shared" si="1"/>
        <v>29</v>
      </c>
      <c r="B11" s="3">
        <f t="shared" si="0"/>
        <v>59754.62843111554</v>
      </c>
      <c r="C11" s="3">
        <f>_xlfn.XLOOKUP(A11,'Pasif Gelir'!$E$2:$E$47,'Pasif Gelir'!$F$2:$F$47,,-1)</f>
        <v>7086.2440000000033</v>
      </c>
      <c r="D11" s="3">
        <f t="shared" si="2"/>
        <v>17000</v>
      </c>
    </row>
    <row r="12" spans="1:17" x14ac:dyDescent="0.25">
      <c r="A12">
        <f t="shared" si="1"/>
        <v>30</v>
      </c>
      <c r="B12" s="3">
        <f t="shared" si="0"/>
        <v>60949.720999737852</v>
      </c>
      <c r="C12" s="3">
        <f>_xlfn.XLOOKUP(A12,'Pasif Gelir'!$E$2:$E$47,'Pasif Gelir'!$F$2:$F$47,,-1)</f>
        <v>7794.8684000000048</v>
      </c>
      <c r="D12" s="3">
        <f t="shared" si="2"/>
        <v>17000</v>
      </c>
    </row>
    <row r="13" spans="1:17" x14ac:dyDescent="0.25">
      <c r="A13">
        <f t="shared" si="1"/>
        <v>31</v>
      </c>
      <c r="B13" s="3">
        <f t="shared" si="0"/>
        <v>62168.715419732602</v>
      </c>
      <c r="C13" s="3">
        <f>_xlfn.XLOOKUP(A13,'Pasif Gelir'!$E$2:$E$47,'Pasif Gelir'!$F$2:$F$47,,-1)</f>
        <v>8574.3552400000044</v>
      </c>
      <c r="D13" s="3">
        <f t="shared" si="2"/>
        <v>17000</v>
      </c>
    </row>
    <row r="14" spans="1:17" x14ac:dyDescent="0.25">
      <c r="A14">
        <f t="shared" si="1"/>
        <v>32</v>
      </c>
      <c r="B14" s="3">
        <f t="shared" si="0"/>
        <v>63412.089728127263</v>
      </c>
      <c r="C14" s="3">
        <f>_xlfn.XLOOKUP(A14,'Pasif Gelir'!$E$2:$E$47,'Pasif Gelir'!$F$2:$F$47,,-1)</f>
        <v>9431.7907640000067</v>
      </c>
      <c r="D14" s="3">
        <f t="shared" si="2"/>
        <v>17000</v>
      </c>
    </row>
    <row r="15" spans="1:17" x14ac:dyDescent="0.25">
      <c r="A15">
        <f t="shared" si="1"/>
        <v>33</v>
      </c>
      <c r="B15" s="3">
        <f t="shared" si="0"/>
        <v>64680.331522689805</v>
      </c>
      <c r="C15" s="3">
        <f>_xlfn.XLOOKUP(A15,'Pasif Gelir'!$E$2:$E$47,'Pasif Gelir'!$F$2:$F$47,,-1)</f>
        <v>10374.969840400008</v>
      </c>
      <c r="D15" s="3">
        <f t="shared" si="2"/>
        <v>17000</v>
      </c>
    </row>
    <row r="16" spans="1:17" x14ac:dyDescent="0.25">
      <c r="A16">
        <f t="shared" si="1"/>
        <v>34</v>
      </c>
      <c r="B16" s="3">
        <f t="shared" si="0"/>
        <v>65973.938153143608</v>
      </c>
      <c r="C16" s="3">
        <f>_xlfn.XLOOKUP(A16,'Pasif Gelir'!$E$2:$E$47,'Pasif Gelir'!$F$2:$F$47,,-1)</f>
        <v>11412.466824440009</v>
      </c>
      <c r="D16" s="3">
        <f t="shared" si="2"/>
        <v>17000</v>
      </c>
    </row>
    <row r="17" spans="1:4" x14ac:dyDescent="0.25">
      <c r="A17">
        <f t="shared" si="1"/>
        <v>35</v>
      </c>
      <c r="B17" s="3">
        <f t="shared" si="0"/>
        <v>67293.416916206465</v>
      </c>
      <c r="C17" s="3">
        <f>_xlfn.XLOOKUP(A17,'Pasif Gelir'!$E$2:$E$47,'Pasif Gelir'!$F$2:$F$47,,-1)</f>
        <v>12553.713506884011</v>
      </c>
      <c r="D17" s="3">
        <f t="shared" si="2"/>
        <v>17000</v>
      </c>
    </row>
    <row r="18" spans="1:4" x14ac:dyDescent="0.25">
      <c r="A18">
        <f t="shared" si="1"/>
        <v>36</v>
      </c>
      <c r="B18" s="3">
        <f t="shared" si="0"/>
        <v>68639.285254530609</v>
      </c>
      <c r="C18" s="3">
        <f>_xlfn.XLOOKUP(A18,'Pasif Gelir'!$E$2:$E$47,'Pasif Gelir'!$F$2:$F$47,,-1)</f>
        <v>13809.084857572412</v>
      </c>
      <c r="D18" s="3">
        <f t="shared" si="2"/>
        <v>17000</v>
      </c>
    </row>
    <row r="19" spans="1:4" x14ac:dyDescent="0.25">
      <c r="A19">
        <f t="shared" si="1"/>
        <v>37</v>
      </c>
      <c r="B19" s="3">
        <f t="shared" si="0"/>
        <v>70012.070959621225</v>
      </c>
      <c r="C19" s="3">
        <f>_xlfn.XLOOKUP(A19,'Pasif Gelir'!$E$2:$E$47,'Pasif Gelir'!$F$2:$F$47,,-1)</f>
        <v>15189.993343329656</v>
      </c>
      <c r="D19" s="3">
        <f t="shared" si="2"/>
        <v>17000</v>
      </c>
    </row>
    <row r="20" spans="1:4" x14ac:dyDescent="0.25">
      <c r="A20">
        <f t="shared" si="1"/>
        <v>38</v>
      </c>
      <c r="B20" s="3">
        <f t="shared" si="0"/>
        <v>71412.312378813629</v>
      </c>
      <c r="C20" s="3">
        <f>_xlfn.XLOOKUP(A20,'Pasif Gelir'!$E$2:$E$47,'Pasif Gelir'!$F$2:$F$47,,-1)</f>
        <v>16708.99267766262</v>
      </c>
      <c r="D20" s="3">
        <f t="shared" si="2"/>
        <v>17000</v>
      </c>
    </row>
    <row r="21" spans="1:4" x14ac:dyDescent="0.25">
      <c r="A21">
        <f t="shared" si="1"/>
        <v>39</v>
      </c>
      <c r="B21" s="3">
        <f t="shared" si="0"/>
        <v>72840.558626389902</v>
      </c>
      <c r="C21" s="3">
        <f>_xlfn.XLOOKUP(A21,'Pasif Gelir'!$E$2:$E$47,'Pasif Gelir'!$F$2:$F$47,,-1)</f>
        <v>18379.891945428884</v>
      </c>
      <c r="D21" s="3">
        <f t="shared" si="2"/>
        <v>17000</v>
      </c>
    </row>
    <row r="22" spans="1:4" x14ac:dyDescent="0.25">
      <c r="A22">
        <f t="shared" si="1"/>
        <v>40</v>
      </c>
      <c r="B22" s="3">
        <f t="shared" si="0"/>
        <v>74297.369798917716</v>
      </c>
      <c r="C22" s="3">
        <f>_xlfn.XLOOKUP(A22,'Pasif Gelir'!$E$2:$E$47,'Pasif Gelir'!$F$2:$F$47,,-1)</f>
        <v>20217.881139971774</v>
      </c>
      <c r="D22" s="3">
        <f t="shared" si="2"/>
        <v>17000</v>
      </c>
    </row>
    <row r="23" spans="1:4" x14ac:dyDescent="0.25">
      <c r="A23">
        <f t="shared" si="1"/>
        <v>41</v>
      </c>
      <c r="B23" s="3">
        <f t="shared" si="0"/>
        <v>75783.317194896066</v>
      </c>
      <c r="C23" s="3">
        <f>_xlfn.XLOOKUP(A23,'Pasif Gelir'!$E$2:$E$47,'Pasif Gelir'!$F$2:$F$47,,-1)</f>
        <v>22239.66925396895</v>
      </c>
      <c r="D23" s="3">
        <f t="shared" si="2"/>
        <v>17000</v>
      </c>
    </row>
    <row r="24" spans="1:4" x14ac:dyDescent="0.25">
      <c r="A24">
        <f t="shared" si="1"/>
        <v>42</v>
      </c>
      <c r="B24" s="3">
        <f t="shared" si="0"/>
        <v>77298.983538793982</v>
      </c>
      <c r="C24" s="3">
        <f>_xlfn.XLOOKUP(A24,'Pasif Gelir'!$E$2:$E$47,'Pasif Gelir'!$F$2:$F$47,,-1)</f>
        <v>24463.636179365854</v>
      </c>
      <c r="D24" s="3">
        <f t="shared" si="2"/>
        <v>17000</v>
      </c>
    </row>
    <row r="25" spans="1:4" x14ac:dyDescent="0.25">
      <c r="A25">
        <f t="shared" si="1"/>
        <v>43</v>
      </c>
      <c r="B25" s="3">
        <f t="shared" si="0"/>
        <v>78844.963209569847</v>
      </c>
      <c r="C25" s="3">
        <f>_xlfn.XLOOKUP(A25,'Pasif Gelir'!$E$2:$E$47,'Pasif Gelir'!$F$2:$F$47,,-1)</f>
        <v>26909.999797302436</v>
      </c>
      <c r="D25" s="3">
        <f t="shared" si="2"/>
        <v>17000</v>
      </c>
    </row>
    <row r="26" spans="1:4" x14ac:dyDescent="0.25">
      <c r="A26">
        <f t="shared" si="1"/>
        <v>44</v>
      </c>
      <c r="B26" s="3">
        <f t="shared" si="0"/>
        <v>80421.862473761255</v>
      </c>
      <c r="C26" s="3">
        <f>_xlfn.XLOOKUP(A26,'Pasif Gelir'!$E$2:$E$47,'Pasif Gelir'!$F$2:$F$47,,-1)</f>
        <v>29600.999777032685</v>
      </c>
      <c r="D26" s="3">
        <f t="shared" si="2"/>
        <v>17000</v>
      </c>
    </row>
    <row r="27" spans="1:4" x14ac:dyDescent="0.25">
      <c r="A27">
        <f t="shared" si="1"/>
        <v>45</v>
      </c>
      <c r="B27" s="3">
        <f t="shared" si="0"/>
        <v>82030.299723236472</v>
      </c>
      <c r="C27" s="3">
        <f>_xlfn.XLOOKUP(A27,'Pasif Gelir'!$E$2:$E$47,'Pasif Gelir'!$F$2:$F$47,,-1)</f>
        <v>32561.099754735955</v>
      </c>
      <c r="D27" s="3">
        <f t="shared" si="2"/>
        <v>17000</v>
      </c>
    </row>
    <row r="28" spans="1:4" x14ac:dyDescent="0.25">
      <c r="A28">
        <f t="shared" si="1"/>
        <v>46</v>
      </c>
      <c r="B28" s="3">
        <f t="shared" si="0"/>
        <v>83670.905717701215</v>
      </c>
      <c r="C28" s="3">
        <f>_xlfn.XLOOKUP(A28,'Pasif Gelir'!$E$2:$E$47,'Pasif Gelir'!$F$2:$F$47,,-1)</f>
        <v>35817.209730209557</v>
      </c>
      <c r="D28" s="3">
        <f t="shared" si="2"/>
        <v>17000</v>
      </c>
    </row>
    <row r="29" spans="1:4" x14ac:dyDescent="0.25">
      <c r="A29">
        <f t="shared" si="1"/>
        <v>47</v>
      </c>
      <c r="B29" s="3">
        <f t="shared" si="0"/>
        <v>85344.323832055219</v>
      </c>
      <c r="C29" s="3">
        <f>_xlfn.XLOOKUP(A29,'Pasif Gelir'!$E$2:$E$47,'Pasif Gelir'!$F$2:$F$47,,-1)</f>
        <v>39398.930703230508</v>
      </c>
      <c r="D29" s="3">
        <f t="shared" si="2"/>
        <v>17000</v>
      </c>
    </row>
    <row r="30" spans="1:4" x14ac:dyDescent="0.25">
      <c r="A30">
        <f t="shared" si="1"/>
        <v>48</v>
      </c>
      <c r="B30" s="3">
        <f t="shared" si="0"/>
        <v>87051.210308696347</v>
      </c>
      <c r="C30" s="3">
        <f>_xlfn.XLOOKUP(A30,'Pasif Gelir'!$E$2:$E$47,'Pasif Gelir'!$F$2:$F$47,,-1)</f>
        <v>43338.823773553566</v>
      </c>
      <c r="D30" s="3">
        <f t="shared" si="2"/>
        <v>17000</v>
      </c>
    </row>
    <row r="31" spans="1:4" x14ac:dyDescent="0.25">
      <c r="A31">
        <f t="shared" si="1"/>
        <v>49</v>
      </c>
      <c r="B31" s="3">
        <f t="shared" si="0"/>
        <v>88792.234514870259</v>
      </c>
      <c r="C31" s="3">
        <f>_xlfn.XLOOKUP(A31,'Pasif Gelir'!$E$2:$E$47,'Pasif Gelir'!$F$2:$F$47,,-1)</f>
        <v>47672.706150908925</v>
      </c>
      <c r="D31" s="3">
        <f t="shared" si="2"/>
        <v>17000</v>
      </c>
    </row>
    <row r="32" spans="1:4" x14ac:dyDescent="0.25">
      <c r="A32">
        <f t="shared" si="1"/>
        <v>50</v>
      </c>
      <c r="B32" s="3">
        <f t="shared" si="0"/>
        <v>90568.079205167669</v>
      </c>
      <c r="C32" s="3">
        <f>_xlfn.XLOOKUP(A32,'Pasif Gelir'!$E$2:$E$47,'Pasif Gelir'!$F$2:$F$47,,-1)</f>
        <v>52439.976765999825</v>
      </c>
      <c r="D32" s="3">
        <f t="shared" si="2"/>
        <v>17000</v>
      </c>
    </row>
    <row r="33" spans="1:4" x14ac:dyDescent="0.25">
      <c r="A33">
        <f t="shared" si="1"/>
        <v>51</v>
      </c>
      <c r="B33" s="3">
        <f t="shared" si="0"/>
        <v>92379.440789271001</v>
      </c>
      <c r="C33" s="3">
        <f>_xlfn.XLOOKUP(A33,'Pasif Gelir'!$E$2:$E$47,'Pasif Gelir'!$F$2:$F$47,,-1)</f>
        <v>57683.974442599807</v>
      </c>
      <c r="D33" s="3">
        <f t="shared" si="2"/>
        <v>17000</v>
      </c>
    </row>
    <row r="34" spans="1:4" x14ac:dyDescent="0.25">
      <c r="A34">
        <f t="shared" si="1"/>
        <v>52</v>
      </c>
      <c r="B34" s="3">
        <f t="shared" ref="B34:B65" si="3">IF(A34&lt;emeklilikyasi,$Q$1*(1+$Q$2)^(A34-yas),$Q$3)</f>
        <v>94227.02960505645</v>
      </c>
      <c r="C34" s="3">
        <f>_xlfn.XLOOKUP(A34,'Pasif Gelir'!$E$2:$E$47,'Pasif Gelir'!$F$2:$F$47,,-1)</f>
        <v>63452.371886859786</v>
      </c>
      <c r="D34" s="3">
        <f t="shared" si="2"/>
        <v>17000</v>
      </c>
    </row>
    <row r="35" spans="1:4" x14ac:dyDescent="0.25">
      <c r="A35">
        <f>A34+1</f>
        <v>53</v>
      </c>
      <c r="B35" s="3">
        <f t="shared" si="3"/>
        <v>96111.570197157576</v>
      </c>
      <c r="C35" s="3">
        <f>_xlfn.XLOOKUP(A35,'Pasif Gelir'!$E$2:$E$47,'Pasif Gelir'!$F$2:$F$47,,-1)</f>
        <v>69797.609075545784</v>
      </c>
      <c r="D35" s="3">
        <f t="shared" si="2"/>
        <v>17000</v>
      </c>
    </row>
    <row r="36" spans="1:4" x14ac:dyDescent="0.25">
      <c r="A36">
        <f t="shared" si="1"/>
        <v>54</v>
      </c>
      <c r="B36" s="3">
        <f t="shared" si="3"/>
        <v>98033.801601100728</v>
      </c>
      <c r="C36" s="3">
        <f>_xlfn.XLOOKUP(A36,'Pasif Gelir'!$E$2:$E$47,'Pasif Gelir'!$F$2:$F$47,,-1)</f>
        <v>76777.369983100361</v>
      </c>
      <c r="D36" s="3">
        <f t="shared" si="2"/>
        <v>17000</v>
      </c>
    </row>
    <row r="37" spans="1:4" x14ac:dyDescent="0.25">
      <c r="A37">
        <f t="shared" si="1"/>
        <v>55</v>
      </c>
      <c r="B37" s="3">
        <f t="shared" si="3"/>
        <v>99994.477633122733</v>
      </c>
      <c r="C37" s="3">
        <f>_xlfn.XLOOKUP(A37,'Pasif Gelir'!$E$2:$E$47,'Pasif Gelir'!$F$2:$F$47,,-1)</f>
        <v>84455.106981410398</v>
      </c>
      <c r="D37" s="3">
        <f t="shared" si="2"/>
        <v>17000</v>
      </c>
    </row>
    <row r="38" spans="1:4" x14ac:dyDescent="0.25">
      <c r="A38">
        <f t="shared" si="1"/>
        <v>56</v>
      </c>
      <c r="B38" s="3">
        <f t="shared" si="3"/>
        <v>101994.36718578519</v>
      </c>
      <c r="C38" s="3">
        <f>_xlfn.XLOOKUP(A38,'Pasif Gelir'!$E$2:$E$47,'Pasif Gelir'!$F$2:$F$47,,-1)</f>
        <v>92900.617679551448</v>
      </c>
      <c r="D38" s="3">
        <f t="shared" si="2"/>
        <v>17000</v>
      </c>
    </row>
    <row r="39" spans="1:4" x14ac:dyDescent="0.25">
      <c r="A39">
        <f t="shared" si="1"/>
        <v>57</v>
      </c>
      <c r="B39" s="3">
        <f t="shared" si="3"/>
        <v>104034.2545295009</v>
      </c>
      <c r="C39" s="3">
        <f>_xlfn.XLOOKUP(A39,'Pasif Gelir'!$E$2:$E$47,'Pasif Gelir'!$F$2:$F$47,,-1)</f>
        <v>102190.6794475066</v>
      </c>
      <c r="D39" s="3">
        <f t="shared" si="2"/>
        <v>17000</v>
      </c>
    </row>
    <row r="40" spans="1:4" x14ac:dyDescent="0.25">
      <c r="A40">
        <f t="shared" si="1"/>
        <v>58</v>
      </c>
      <c r="B40" s="3">
        <f t="shared" si="3"/>
        <v>106114.93962009093</v>
      </c>
      <c r="C40" s="3">
        <f>_xlfn.XLOOKUP(A40,'Pasif Gelir'!$E$2:$E$47,'Pasif Gelir'!$F$2:$F$47,,-1)</f>
        <v>112409.74739225727</v>
      </c>
      <c r="D40" s="3">
        <f t="shared" si="2"/>
        <v>17000</v>
      </c>
    </row>
    <row r="41" spans="1:4" x14ac:dyDescent="0.25">
      <c r="A41">
        <f t="shared" si="1"/>
        <v>59</v>
      </c>
      <c r="B41" s="3">
        <f t="shared" si="3"/>
        <v>108237.2384124927</v>
      </c>
      <c r="C41" s="3">
        <f>_xlfn.XLOOKUP(A41,'Pasif Gelir'!$E$2:$E$47,'Pasif Gelir'!$F$2:$F$47,,-1)</f>
        <v>123650.72213148299</v>
      </c>
      <c r="D41" s="3">
        <f t="shared" si="2"/>
        <v>17000</v>
      </c>
    </row>
    <row r="42" spans="1:4" x14ac:dyDescent="0.25">
      <c r="A42">
        <f t="shared" si="1"/>
        <v>60</v>
      </c>
      <c r="B42" s="3">
        <f t="shared" si="3"/>
        <v>110401.98318074259</v>
      </c>
      <c r="C42" s="3">
        <f>_xlfn.XLOOKUP(A42,'Pasif Gelir'!$E$2:$E$47,'Pasif Gelir'!$F$2:$F$47,,-1)</f>
        <v>136015.79434463131</v>
      </c>
      <c r="D42" s="3">
        <f t="shared" si="2"/>
        <v>17000</v>
      </c>
    </row>
    <row r="43" spans="1:4" x14ac:dyDescent="0.25">
      <c r="A43">
        <f t="shared" si="1"/>
        <v>61</v>
      </c>
      <c r="B43" s="3">
        <f t="shared" si="3"/>
        <v>112610.02284435745</v>
      </c>
      <c r="C43" s="3">
        <f>_xlfn.XLOOKUP(A43,'Pasif Gelir'!$E$2:$E$47,'Pasif Gelir'!$F$2:$F$47,,-1)</f>
        <v>149617.37377909446</v>
      </c>
      <c r="D43" s="3">
        <f t="shared" si="2"/>
        <v>17000</v>
      </c>
    </row>
    <row r="44" spans="1:4" x14ac:dyDescent="0.25">
      <c r="A44">
        <f t="shared" si="1"/>
        <v>62</v>
      </c>
      <c r="B44" s="3">
        <f t="shared" si="3"/>
        <v>114862.22330124458</v>
      </c>
      <c r="C44" s="3">
        <f>_xlfn.XLOOKUP(A44,'Pasif Gelir'!$E$2:$E$47,'Pasif Gelir'!$F$2:$F$47,,-1)</f>
        <v>164579.11115700394</v>
      </c>
      <c r="D44" s="3">
        <f t="shared" si="2"/>
        <v>17000</v>
      </c>
    </row>
    <row r="45" spans="1:4" x14ac:dyDescent="0.25">
      <c r="A45">
        <f t="shared" si="1"/>
        <v>63</v>
      </c>
      <c r="B45" s="3">
        <f t="shared" si="3"/>
        <v>117159.46776726947</v>
      </c>
      <c r="C45" s="3">
        <f>_xlfn.XLOOKUP(A45,'Pasif Gelir'!$E$2:$E$47,'Pasif Gelir'!$F$2:$F$47,,-1)</f>
        <v>181037.02227270429</v>
      </c>
      <c r="D45" s="3">
        <f t="shared" si="2"/>
        <v>17000</v>
      </c>
    </row>
    <row r="46" spans="1:4" x14ac:dyDescent="0.25">
      <c r="A46">
        <f t="shared" si="1"/>
        <v>64</v>
      </c>
      <c r="B46" s="3">
        <f t="shared" si="3"/>
        <v>119502.65712261488</v>
      </c>
      <c r="C46" s="3">
        <f>_xlfn.XLOOKUP(A46,'Pasif Gelir'!$E$2:$E$47,'Pasif Gelir'!$F$2:$F$47,,-1)</f>
        <v>199140.72449997475</v>
      </c>
      <c r="D46" s="3">
        <f t="shared" si="2"/>
        <v>17000</v>
      </c>
    </row>
    <row r="47" spans="1:4" x14ac:dyDescent="0.25">
      <c r="A47">
        <f t="shared" si="1"/>
        <v>65</v>
      </c>
      <c r="B47" s="3">
        <f t="shared" si="3"/>
        <v>30000</v>
      </c>
      <c r="C47" s="3">
        <f>_xlfn.XLOOKUP(A47,'Pasif Gelir'!$E$2:$E$47,'Pasif Gelir'!$F$2:$F$47,,-1)</f>
        <v>219054.79694997222</v>
      </c>
      <c r="D47" s="3">
        <f t="shared" si="2"/>
        <v>17000</v>
      </c>
    </row>
    <row r="48" spans="1:4" x14ac:dyDescent="0.25">
      <c r="A48">
        <f t="shared" si="1"/>
        <v>66</v>
      </c>
      <c r="B48" s="3">
        <f t="shared" si="3"/>
        <v>30000</v>
      </c>
      <c r="C48" s="3">
        <f>_xlfn.XLOOKUP(A48,'Pasif Gelir'!$E$2:$E$47,'Pasif Gelir'!$F$2:$F$47,,-1)</f>
        <v>219054.79694997222</v>
      </c>
      <c r="D48" s="3">
        <f t="shared" si="2"/>
        <v>17000</v>
      </c>
    </row>
    <row r="49" spans="1:4" x14ac:dyDescent="0.25">
      <c r="A49">
        <f t="shared" si="1"/>
        <v>67</v>
      </c>
      <c r="B49" s="3">
        <f t="shared" si="3"/>
        <v>30000</v>
      </c>
      <c r="C49" s="3">
        <f>_xlfn.XLOOKUP(A49,'Pasif Gelir'!$E$2:$E$47,'Pasif Gelir'!$F$2:$F$47,,-1)</f>
        <v>219054.79694997222</v>
      </c>
      <c r="D49" s="3">
        <f t="shared" si="2"/>
        <v>17000</v>
      </c>
    </row>
    <row r="50" spans="1:4" x14ac:dyDescent="0.25">
      <c r="A50">
        <f t="shared" si="1"/>
        <v>68</v>
      </c>
      <c r="B50" s="3">
        <f t="shared" si="3"/>
        <v>30000</v>
      </c>
      <c r="C50" s="3">
        <f>_xlfn.XLOOKUP(A50,'Pasif Gelir'!$E$2:$E$47,'Pasif Gelir'!$F$2:$F$47,,-1)</f>
        <v>219054.79694997222</v>
      </c>
      <c r="D50" s="3">
        <f t="shared" si="2"/>
        <v>17000</v>
      </c>
    </row>
    <row r="51" spans="1:4" x14ac:dyDescent="0.25">
      <c r="A51">
        <f t="shared" si="1"/>
        <v>69</v>
      </c>
      <c r="B51" s="3">
        <f t="shared" si="3"/>
        <v>30000</v>
      </c>
      <c r="C51" s="3">
        <f>_xlfn.XLOOKUP(A51,'Pasif Gelir'!$E$2:$E$47,'Pasif Gelir'!$F$2:$F$47,,-1)</f>
        <v>219054.79694997222</v>
      </c>
      <c r="D51" s="3">
        <f t="shared" si="2"/>
        <v>17000</v>
      </c>
    </row>
    <row r="52" spans="1:4" x14ac:dyDescent="0.25">
      <c r="A52">
        <f t="shared" si="1"/>
        <v>70</v>
      </c>
      <c r="B52" s="3">
        <f t="shared" si="3"/>
        <v>30000</v>
      </c>
      <c r="C52" s="3">
        <f>_xlfn.XLOOKUP(A52,'Pasif Gelir'!$E$2:$E$47,'Pasif Gelir'!$F$2:$F$47,,-1)</f>
        <v>219054.79694997222</v>
      </c>
      <c r="D52" s="3">
        <f t="shared" si="2"/>
        <v>17000</v>
      </c>
    </row>
    <row r="53" spans="1:4" x14ac:dyDescent="0.25">
      <c r="A53">
        <f t="shared" si="1"/>
        <v>71</v>
      </c>
      <c r="B53" s="3">
        <f t="shared" si="3"/>
        <v>30000</v>
      </c>
      <c r="C53" s="3">
        <f>_xlfn.XLOOKUP(A53,'Pasif Gelir'!$E$2:$E$47,'Pasif Gelir'!$F$2:$F$47,,-1)</f>
        <v>219054.79694997222</v>
      </c>
      <c r="D53" s="3">
        <f t="shared" si="2"/>
        <v>17000</v>
      </c>
    </row>
    <row r="54" spans="1:4" x14ac:dyDescent="0.25">
      <c r="A54">
        <f t="shared" si="1"/>
        <v>72</v>
      </c>
      <c r="B54" s="3">
        <f t="shared" si="3"/>
        <v>30000</v>
      </c>
      <c r="C54" s="3">
        <f>_xlfn.XLOOKUP(A54,'Pasif Gelir'!$E$2:$E$47,'Pasif Gelir'!$F$2:$F$47,,-1)</f>
        <v>219054.79694997222</v>
      </c>
      <c r="D54" s="3">
        <f t="shared" si="2"/>
        <v>17000</v>
      </c>
    </row>
    <row r="55" spans="1:4" x14ac:dyDescent="0.25">
      <c r="A55">
        <f t="shared" si="1"/>
        <v>73</v>
      </c>
      <c r="B55" s="3">
        <f t="shared" si="3"/>
        <v>30000</v>
      </c>
      <c r="C55" s="3">
        <f>_xlfn.XLOOKUP(A55,'Pasif Gelir'!$E$2:$E$47,'Pasif Gelir'!$F$2:$F$47,,-1)</f>
        <v>219054.79694997222</v>
      </c>
      <c r="D55" s="3">
        <f t="shared" si="2"/>
        <v>17000</v>
      </c>
    </row>
    <row r="56" spans="1:4" x14ac:dyDescent="0.25">
      <c r="A56">
        <f>A55+1</f>
        <v>74</v>
      </c>
      <c r="B56" s="3">
        <f t="shared" si="3"/>
        <v>30000</v>
      </c>
      <c r="C56" s="3">
        <f>_xlfn.XLOOKUP(A56,'Pasif Gelir'!$E$2:$E$47,'Pasif Gelir'!$F$2:$F$47,,-1)</f>
        <v>219054.79694997222</v>
      </c>
      <c r="D56" s="3">
        <f t="shared" si="2"/>
        <v>17000</v>
      </c>
    </row>
    <row r="57" spans="1:4" x14ac:dyDescent="0.25">
      <c r="A57">
        <f t="shared" si="1"/>
        <v>75</v>
      </c>
      <c r="B57" s="3">
        <f t="shared" si="3"/>
        <v>30000</v>
      </c>
      <c r="C57" s="3">
        <f>_xlfn.XLOOKUP(A57,'Pasif Gelir'!$E$2:$E$47,'Pasif Gelir'!$F$2:$F$47,,-1)</f>
        <v>219054.79694997222</v>
      </c>
      <c r="D57" s="3">
        <f t="shared" si="2"/>
        <v>17000</v>
      </c>
    </row>
    <row r="58" spans="1:4" x14ac:dyDescent="0.25">
      <c r="A58">
        <f t="shared" si="1"/>
        <v>76</v>
      </c>
      <c r="B58" s="3">
        <f t="shared" si="3"/>
        <v>30000</v>
      </c>
      <c r="C58" s="3">
        <f>_xlfn.XLOOKUP(A58,'Pasif Gelir'!$E$2:$E$47,'Pasif Gelir'!$F$2:$F$47,,-1)</f>
        <v>219054.79694997222</v>
      </c>
      <c r="D58" s="3">
        <f t="shared" si="2"/>
        <v>17000</v>
      </c>
    </row>
    <row r="59" spans="1:4" x14ac:dyDescent="0.25">
      <c r="A59">
        <f t="shared" si="1"/>
        <v>77</v>
      </c>
      <c r="B59" s="3">
        <f t="shared" si="3"/>
        <v>30000</v>
      </c>
      <c r="C59" s="3">
        <f>_xlfn.XLOOKUP(A59,'Pasif Gelir'!$E$2:$E$47,'Pasif Gelir'!$F$2:$F$47,,-1)</f>
        <v>219054.79694997222</v>
      </c>
      <c r="D59" s="3">
        <f t="shared" si="2"/>
        <v>17000</v>
      </c>
    </row>
    <row r="60" spans="1:4" x14ac:dyDescent="0.25">
      <c r="A60">
        <f t="shared" si="1"/>
        <v>78</v>
      </c>
      <c r="B60" s="3">
        <f t="shared" si="3"/>
        <v>30000</v>
      </c>
      <c r="C60" s="3">
        <f>_xlfn.XLOOKUP(A60,'Pasif Gelir'!$E$2:$E$47,'Pasif Gelir'!$F$2:$F$47,,-1)</f>
        <v>219054.79694997222</v>
      </c>
      <c r="D60" s="3">
        <f t="shared" si="2"/>
        <v>17000</v>
      </c>
    </row>
    <row r="61" spans="1:4" x14ac:dyDescent="0.25">
      <c r="A61">
        <f t="shared" si="1"/>
        <v>79</v>
      </c>
      <c r="B61" s="3">
        <f t="shared" si="3"/>
        <v>30000</v>
      </c>
      <c r="C61" s="3">
        <f>_xlfn.XLOOKUP(A61,'Pasif Gelir'!$E$2:$E$47,'Pasif Gelir'!$F$2:$F$47,,-1)</f>
        <v>219054.79694997222</v>
      </c>
      <c r="D61" s="3">
        <f t="shared" si="2"/>
        <v>17000</v>
      </c>
    </row>
    <row r="62" spans="1:4" x14ac:dyDescent="0.25">
      <c r="A62">
        <f t="shared" si="1"/>
        <v>80</v>
      </c>
      <c r="B62" s="3">
        <f t="shared" si="3"/>
        <v>30000</v>
      </c>
      <c r="C62" s="3">
        <f>_xlfn.XLOOKUP(A62,'Pasif Gelir'!$E$2:$E$47,'Pasif Gelir'!$F$2:$F$47,,-1)</f>
        <v>219054.79694997222</v>
      </c>
      <c r="D62" s="3">
        <f t="shared" si="2"/>
        <v>17000</v>
      </c>
    </row>
    <row r="63" spans="1:4" x14ac:dyDescent="0.25">
      <c r="A63">
        <f t="shared" si="1"/>
        <v>81</v>
      </c>
      <c r="B63" s="3">
        <f t="shared" si="3"/>
        <v>30000</v>
      </c>
      <c r="C63" s="3">
        <f>_xlfn.XLOOKUP(A63,'Pasif Gelir'!$E$2:$E$47,'Pasif Gelir'!$F$2:$F$47,,-1)</f>
        <v>219054.79694997222</v>
      </c>
      <c r="D63" s="3">
        <f t="shared" si="2"/>
        <v>17000</v>
      </c>
    </row>
    <row r="64" spans="1:4" x14ac:dyDescent="0.25">
      <c r="A64">
        <f t="shared" si="1"/>
        <v>82</v>
      </c>
      <c r="B64" s="3">
        <f t="shared" si="3"/>
        <v>30000</v>
      </c>
      <c r="C64" s="3">
        <f>_xlfn.XLOOKUP(A64,'Pasif Gelir'!$E$2:$E$47,'Pasif Gelir'!$F$2:$F$47,,-1)</f>
        <v>219054.79694997222</v>
      </c>
      <c r="D64" s="3">
        <f t="shared" si="2"/>
        <v>17000</v>
      </c>
    </row>
    <row r="65" spans="1:4" x14ac:dyDescent="0.25">
      <c r="A65">
        <f t="shared" si="1"/>
        <v>83</v>
      </c>
      <c r="B65" s="3">
        <f t="shared" si="3"/>
        <v>30000</v>
      </c>
      <c r="C65" s="3">
        <f>_xlfn.XLOOKUP(A65,'Pasif Gelir'!$E$2:$E$47,'Pasif Gelir'!$F$2:$F$47,,-1)</f>
        <v>219054.79694997222</v>
      </c>
      <c r="D65" s="3">
        <f t="shared" si="2"/>
        <v>17000</v>
      </c>
    </row>
    <row r="66" spans="1:4" x14ac:dyDescent="0.25">
      <c r="A66">
        <f t="shared" si="1"/>
        <v>84</v>
      </c>
      <c r="B66" s="3">
        <f t="shared" ref="B66:B97" si="4">IF(A66&lt;emeklilikyasi,$Q$1*(1+$Q$2)^(A66-yas),$Q$3)</f>
        <v>30000</v>
      </c>
      <c r="C66" s="3">
        <f>_xlfn.XLOOKUP(A66,'Pasif Gelir'!$E$2:$E$47,'Pasif Gelir'!$F$2:$F$47,,-1)</f>
        <v>219054.79694997222</v>
      </c>
      <c r="D66" s="3">
        <f t="shared" si="2"/>
        <v>17000</v>
      </c>
    </row>
    <row r="67" spans="1:4" x14ac:dyDescent="0.25">
      <c r="A67">
        <f t="shared" si="1"/>
        <v>85</v>
      </c>
      <c r="B67" s="3">
        <f t="shared" si="4"/>
        <v>30000</v>
      </c>
      <c r="C67" s="3">
        <f>_xlfn.XLOOKUP(A67,'Pasif Gelir'!$E$2:$E$47,'Pasif Gelir'!$F$2:$F$47,,-1)</f>
        <v>219054.79694997222</v>
      </c>
      <c r="D67" s="3">
        <f t="shared" si="2"/>
        <v>17000</v>
      </c>
    </row>
    <row r="68" spans="1:4" x14ac:dyDescent="0.25">
      <c r="A68">
        <f t="shared" ref="A68:A71" si="5">A67+1</f>
        <v>86</v>
      </c>
      <c r="B68" s="3">
        <f t="shared" si="4"/>
        <v>30000</v>
      </c>
      <c r="C68" s="3">
        <f>_xlfn.XLOOKUP(A68,'Pasif Gelir'!$E$2:$E$47,'Pasif Gelir'!$F$2:$F$47,,-1)</f>
        <v>219054.79694997222</v>
      </c>
      <c r="D68" s="3">
        <f t="shared" ref="D68:D72" si="6">$D$2</f>
        <v>17000</v>
      </c>
    </row>
    <row r="69" spans="1:4" x14ac:dyDescent="0.25">
      <c r="A69">
        <f t="shared" si="5"/>
        <v>87</v>
      </c>
      <c r="B69" s="3">
        <f t="shared" si="4"/>
        <v>30000</v>
      </c>
      <c r="C69" s="3">
        <f>_xlfn.XLOOKUP(A69,'Pasif Gelir'!$E$2:$E$47,'Pasif Gelir'!$F$2:$F$47,,-1)</f>
        <v>219054.79694997222</v>
      </c>
      <c r="D69" s="3">
        <f t="shared" si="6"/>
        <v>17000</v>
      </c>
    </row>
    <row r="70" spans="1:4" x14ac:dyDescent="0.25">
      <c r="A70">
        <f t="shared" si="5"/>
        <v>88</v>
      </c>
      <c r="B70" s="3">
        <f t="shared" si="4"/>
        <v>30000</v>
      </c>
      <c r="C70" s="3">
        <f>_xlfn.XLOOKUP(A70,'Pasif Gelir'!$E$2:$E$47,'Pasif Gelir'!$F$2:$F$47,,-1)</f>
        <v>219054.79694997222</v>
      </c>
      <c r="D70" s="3">
        <f t="shared" si="6"/>
        <v>17000</v>
      </c>
    </row>
    <row r="71" spans="1:4" x14ac:dyDescent="0.25">
      <c r="A71">
        <f t="shared" si="5"/>
        <v>89</v>
      </c>
      <c r="B71" s="3">
        <f t="shared" si="4"/>
        <v>30000</v>
      </c>
      <c r="C71" s="3">
        <f>_xlfn.XLOOKUP(A71,'Pasif Gelir'!$E$2:$E$47,'Pasif Gelir'!$F$2:$F$47,,-1)</f>
        <v>219054.79694997222</v>
      </c>
      <c r="D71" s="3">
        <f t="shared" si="6"/>
        <v>17000</v>
      </c>
    </row>
    <row r="72" spans="1:4" x14ac:dyDescent="0.25">
      <c r="A72">
        <f>A71+1</f>
        <v>90</v>
      </c>
      <c r="B72" s="3">
        <f t="shared" si="4"/>
        <v>30000</v>
      </c>
      <c r="C72" s="3">
        <f>_xlfn.XLOOKUP(A72,'Pasif Gelir'!$E$2:$E$47,'Pasif Gelir'!$F$2:$F$47,,-1)</f>
        <v>219054.79694997222</v>
      </c>
      <c r="D72" s="3">
        <f t="shared" si="6"/>
        <v>17000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Pasif Gelir</vt:lpstr>
      <vt:lpstr>Grafik</vt:lpstr>
      <vt:lpstr>egitimsuresi</vt:lpstr>
      <vt:lpstr>emeklilikyasi</vt:lpstr>
      <vt:lpstr>ilkaygelir</vt:lpstr>
      <vt:lpstr>projegelistirmesuresi</vt:lpstr>
      <vt:lpstr>yas</vt:lpstr>
      <vt:lpstr>yillikgelirartisi</vt:lpstr>
      <vt:lpstr>zaruriihtiyaclar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2024-09-20T10:47:30Z</dcterms:modified>
</cp:coreProperties>
</file>