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10"/>
  <workbookPr/>
  <mc:AlternateContent xmlns:mc="http://schemas.openxmlformats.org/markup-compatibility/2006">
    <mc:Choice Requires="x15">
      <x15ac:absPath xmlns:x15ac="http://schemas.microsoft.com/office/spreadsheetml/2010/11/ac" url="C:\Users\furka\OneDrive\Desktop\vitademy\excel\159 düşük kiracılı evi satmak\"/>
    </mc:Choice>
  </mc:AlternateContent>
  <xr:revisionPtr revIDLastSave="0" documentId="13_ncr:1_{475DBFC8-83B8-4BBF-A9DB-9EA346FE0D72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Hesaplama" sheetId="2" r:id="rId1"/>
    <sheet name="Oranlar" sheetId="1" r:id="rId2"/>
    <sheet name="Kira Karşılaştırma" sheetId="4" r:id="rId3"/>
    <sheet name="Konut Fiyatı Karşılaştırma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2" l="1"/>
  <c r="G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2" i="4"/>
  <c r="G20" i="2"/>
  <c r="G19" i="2"/>
  <c r="G12" i="2"/>
  <c r="B12" i="2" a="1"/>
  <c r="B12" i="2" s="1"/>
  <c r="B8" i="2"/>
  <c r="B11" i="2" a="1"/>
  <c r="B11" i="2" s="1"/>
  <c r="C11" i="2" s="1"/>
  <c r="B7" i="2"/>
  <c r="B10" i="2"/>
  <c r="B13" i="2" l="1"/>
  <c r="G8" i="2" s="1"/>
  <c r="G13" i="2" s="1"/>
  <c r="G9" i="2" l="1"/>
  <c r="G10" i="2"/>
  <c r="D2" i="4" l="1"/>
  <c r="E2" i="4" s="1"/>
  <c r="D41" i="4"/>
  <c r="E41" i="4" s="1"/>
  <c r="D3" i="4"/>
  <c r="E3" i="4" s="1"/>
  <c r="D4" i="4"/>
  <c r="E4" i="4" s="1"/>
  <c r="D5" i="4"/>
  <c r="E5" i="4" s="1"/>
  <c r="D6" i="4"/>
  <c r="E6" i="4" s="1"/>
  <c r="D7" i="4"/>
  <c r="E7" i="4" s="1"/>
  <c r="D8" i="4"/>
  <c r="E8" i="4" s="1"/>
  <c r="D9" i="4"/>
  <c r="E9" i="4" s="1"/>
  <c r="D10" i="4"/>
  <c r="E10" i="4" s="1"/>
  <c r="D11" i="4"/>
  <c r="E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D18" i="4"/>
  <c r="E18" i="4" s="1"/>
  <c r="D19" i="4"/>
  <c r="E19" i="4" s="1"/>
  <c r="D20" i="4"/>
  <c r="E20" i="4" s="1"/>
  <c r="D21" i="4"/>
  <c r="E21" i="4" s="1"/>
  <c r="D22" i="4"/>
  <c r="E22" i="4" s="1"/>
  <c r="D23" i="4"/>
  <c r="E23" i="4" s="1"/>
  <c r="D24" i="4"/>
  <c r="E24" i="4" s="1"/>
  <c r="D25" i="4"/>
  <c r="E25" i="4" s="1"/>
  <c r="D26" i="4"/>
  <c r="E26" i="4" s="1"/>
  <c r="D27" i="4"/>
  <c r="E27" i="4" s="1"/>
  <c r="D28" i="4"/>
  <c r="E28" i="4" s="1"/>
  <c r="D29" i="4"/>
  <c r="E29" i="4" s="1"/>
  <c r="D30" i="4"/>
  <c r="E30" i="4" s="1"/>
  <c r="D31" i="4"/>
  <c r="E31" i="4" s="1"/>
  <c r="D32" i="4"/>
  <c r="E32" i="4" s="1"/>
  <c r="D33" i="4"/>
  <c r="E33" i="4" s="1"/>
  <c r="D34" i="4"/>
  <c r="E34" i="4" s="1"/>
  <c r="D35" i="4"/>
  <c r="E35" i="4" s="1"/>
  <c r="D36" i="4"/>
  <c r="E36" i="4" s="1"/>
  <c r="D37" i="4"/>
  <c r="E37" i="4" s="1"/>
  <c r="D38" i="4"/>
  <c r="E38" i="4" s="1"/>
  <c r="D39" i="4"/>
  <c r="E39" i="4" s="1"/>
  <c r="D40" i="4"/>
  <c r="E40" i="4" s="1"/>
  <c r="D42" i="4"/>
  <c r="E42" i="4" s="1"/>
  <c r="D43" i="4"/>
  <c r="E43" i="4" s="1"/>
  <c r="D44" i="4"/>
  <c r="E44" i="4" s="1"/>
  <c r="D45" i="4"/>
  <c r="E45" i="4" s="1"/>
  <c r="D46" i="4"/>
  <c r="E46" i="4" s="1"/>
  <c r="D47" i="4"/>
  <c r="E47" i="4" s="1"/>
  <c r="D48" i="4"/>
  <c r="E48" i="4" s="1"/>
  <c r="D49" i="4"/>
  <c r="E49" i="4" s="1"/>
  <c r="D50" i="4"/>
  <c r="E50" i="4" s="1"/>
  <c r="D51" i="4"/>
  <c r="E51" i="4" s="1"/>
  <c r="D52" i="4"/>
  <c r="E52" i="4" s="1"/>
  <c r="D53" i="4"/>
  <c r="E53" i="4" s="1"/>
  <c r="D54" i="4"/>
  <c r="E54" i="4" s="1"/>
  <c r="D55" i="4"/>
  <c r="E55" i="4" s="1"/>
  <c r="D56" i="4"/>
  <c r="E56" i="4" s="1"/>
  <c r="D57" i="4"/>
  <c r="E57" i="4" s="1"/>
  <c r="D58" i="4"/>
  <c r="E58" i="4" s="1"/>
  <c r="D59" i="4"/>
  <c r="E59" i="4" s="1"/>
  <c r="D60" i="4"/>
  <c r="E60" i="4" s="1"/>
  <c r="D61" i="4"/>
  <c r="E61" i="4" s="1"/>
  <c r="B15" i="2"/>
  <c r="H2" i="4" l="1"/>
  <c r="H4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<sst xmlns="http://schemas.openxmlformats.org/spreadsheetml/2006/main" count="78" uniqueCount="54">
  <si>
    <t>İlk Ev</t>
  </si>
  <si>
    <t>Vade</t>
  </si>
  <si>
    <t>Oran</t>
  </si>
  <si>
    <t>Sıfır Konut</t>
  </si>
  <si>
    <t>Konut Değeri</t>
  </si>
  <si>
    <t>Enerji Sınıfı</t>
  </si>
  <si>
    <t>A</t>
  </si>
  <si>
    <t>B</t>
  </si>
  <si>
    <t>Diğer</t>
  </si>
  <si>
    <t>2. El Konut</t>
  </si>
  <si>
    <t>İlk Eviniz mi?</t>
  </si>
  <si>
    <t>Konut Sıfır mı?</t>
  </si>
  <si>
    <t>Vade (Ay)</t>
  </si>
  <si>
    <t>BSMV</t>
  </si>
  <si>
    <t>Max Kredi Tutarı</t>
  </si>
  <si>
    <t>Kredi Taksit Tutarı</t>
  </si>
  <si>
    <t>Toplam Geri Ödeme</t>
  </si>
  <si>
    <t>Kullanılacak Oranlar Tablosu</t>
  </si>
  <si>
    <t>İlk Ev Değil</t>
  </si>
  <si>
    <t>Kullanılacak Limitler Tablosu</t>
  </si>
  <si>
    <t>Max Kredi Oranı</t>
  </si>
  <si>
    <t>Kredi Faiz Oranı</t>
  </si>
  <si>
    <t>Peşin Ödenmesi Gereken Tutar</t>
  </si>
  <si>
    <t>Excel Dili</t>
  </si>
  <si>
    <t>İngilizce</t>
  </si>
  <si>
    <t>Mevcut evin fiyatı</t>
  </si>
  <si>
    <t>Mevcut kira</t>
  </si>
  <si>
    <t>Potansiyel kira</t>
  </si>
  <si>
    <t>Alınacak evin fiyatı</t>
  </si>
  <si>
    <t>TÜFE</t>
  </si>
  <si>
    <t>Yıllık Konut Fiyat Artış Oranı</t>
  </si>
  <si>
    <t>Günlük Faiz Oranı</t>
  </si>
  <si>
    <t>Günlük Faiz Getirisi</t>
  </si>
  <si>
    <t>Kredi Masrafları</t>
  </si>
  <si>
    <t>Tapu Harcı</t>
  </si>
  <si>
    <t>Kredi Tutarı</t>
  </si>
  <si>
    <t>Kalan Tutar</t>
  </si>
  <si>
    <t>Reel Konut Fiyat Artış Oranı</t>
  </si>
  <si>
    <t>Ay</t>
  </si>
  <si>
    <t>Mevcut Kira</t>
  </si>
  <si>
    <t>Yeni Ev Kira</t>
  </si>
  <si>
    <t>Yeni Ev Kredi</t>
  </si>
  <si>
    <t>Yeni Ev Net</t>
  </si>
  <si>
    <t>Potansiyel Kira</t>
  </si>
  <si>
    <t>Eski Ev BD</t>
  </si>
  <si>
    <t>Yeni Ev BD</t>
  </si>
  <si>
    <t>Fark:</t>
  </si>
  <si>
    <t>NOMİNAL</t>
  </si>
  <si>
    <t>REEL</t>
  </si>
  <si>
    <t>Yıl</t>
  </si>
  <si>
    <t>Mevcut Ev</t>
  </si>
  <si>
    <t>Yeni Ev</t>
  </si>
  <si>
    <t>Alış Satış Arası Geçen Gün Sayısı</t>
  </si>
  <si>
    <t>Toplam Faiz Getirisi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</si>
</sst>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₺&quot;#,##0.00;[Red]\-&quot;₺&quot;#,##0.00"/>
    <numFmt numFmtId="164" formatCode="_-[$₺-41F]* #,##0.00_-;\-[$₺-41F]* #,##0.00_-;_-[$₺-41F]* &quot;-&quot;??_-;_-@_-"/>
    <numFmt numFmtId="165" formatCode="_-[$₺-41F]* #,##0_-;\-[$₺-41F]* #,##0_-;_-[$₺-41F]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0" fillId="0" borderId="1" xfId="0" applyBorder="1"/>
    <xf numFmtId="166" fontId="0" fillId="5" borderId="2" xfId="0" applyNumberFormat="1" applyFill="1" applyBorder="1"/>
    <xf numFmtId="165" fontId="0" fillId="0" borderId="2" xfId="0" applyNumberFormat="1" applyBorder="1"/>
    <xf numFmtId="166" fontId="0" fillId="0" borderId="2" xfId="0" applyNumberFormat="1" applyBorder="1"/>
    <xf numFmtId="9" fontId="0" fillId="5" borderId="2" xfId="0" applyNumberFormat="1" applyFill="1" applyBorder="1"/>
    <xf numFmtId="9" fontId="0" fillId="0" borderId="2" xfId="0" applyNumberFormat="1" applyBorder="1"/>
    <xf numFmtId="9" fontId="0" fillId="0" borderId="0" xfId="0" applyNumberFormat="1"/>
    <xf numFmtId="8" fontId="0" fillId="0" borderId="0" xfId="0" applyNumberFormat="1"/>
    <xf numFmtId="0" fontId="0" fillId="5" borderId="4" xfId="0" applyFill="1" applyBorder="1"/>
    <xf numFmtId="10" fontId="0" fillId="5" borderId="2" xfId="0" applyNumberFormat="1" applyFill="1" applyBorder="1"/>
    <xf numFmtId="0" fontId="4" fillId="4" borderId="0" xfId="0" applyFont="1" applyFill="1"/>
    <xf numFmtId="0" fontId="4" fillId="4" borderId="3" xfId="0" applyFont="1" applyFill="1" applyBorder="1"/>
    <xf numFmtId="0" fontId="0" fillId="0" borderId="4" xfId="0" applyBorder="1"/>
    <xf numFmtId="10" fontId="0" fillId="0" borderId="2" xfId="0" applyNumberFormat="1" applyBorder="1"/>
    <xf numFmtId="165" fontId="0" fillId="5" borderId="4" xfId="0" applyNumberFormat="1" applyFill="1" applyBorder="1"/>
    <xf numFmtId="165" fontId="0" fillId="0" borderId="4" xfId="0" applyNumberFormat="1" applyBorder="1"/>
    <xf numFmtId="0" fontId="4" fillId="4" borderId="0" xfId="0" applyFont="1" applyFill="1" applyAlignment="1">
      <alignment vertical="center"/>
    </xf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  <extLst>
        <ext xmlns:xfpb="http://schemas.microsoft.com/office/spreadsheetml/2022/featurepropertybag" uri="{C7286773-470A-42A8-94C5-96B5CB345126}">
          <xfpb:xfComplement i="0"/>
        </ext>
      </extLst>
    </xf>
    <xf numFmtId="164" fontId="0" fillId="0" borderId="0" xfId="0" applyNumberFormat="1" applyAlignment="1">
      <alignment horizontal="left"/>
    </xf>
    <xf numFmtId="8" fontId="0" fillId="0" borderId="0" xfId="0" applyNumberFormat="1" applyAlignment="1">
      <alignment horizontal="left"/>
    </xf>
    <xf numFmtId="10" fontId="0" fillId="0" borderId="0" xfId="1" applyNumberFormat="1" applyFont="1" applyAlignment="1">
      <alignment horizontal="left"/>
    </xf>
    <xf numFmtId="10" fontId="0" fillId="3" borderId="0" xfId="1" applyNumberFormat="1" applyFont="1" applyFill="1" applyAlignment="1">
      <alignment horizontal="left"/>
    </xf>
    <xf numFmtId="9" fontId="0" fillId="0" borderId="0" xfId="0" applyNumberFormat="1" applyAlignment="1">
      <alignment horizontal="left"/>
    </xf>
    <xf numFmtId="165" fontId="0" fillId="0" borderId="0" xfId="0" applyNumberFormat="1"/>
    <xf numFmtId="0" fontId="2" fillId="0" borderId="1" xfId="0" applyFont="1" applyBorder="1"/>
    <xf numFmtId="164" fontId="0" fillId="0" borderId="1" xfId="0" applyNumberFormat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[$₺-41F]* #,##0_-;\-[$₺-41F]* #,##0_-;_-[$₺-41F]* &quot;-&quot;??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[$₺-41F]* #,##0_-;\-[$₺-41F]* #,##0_-;_-[$₺-41F]* &quot;-&quot;??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22/11/relationships/FeaturePropertyBag" Target="featurePropertyBag/featurePropertyBag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'Kira Karşılaştırma'!$B$1</c:f>
              <c:strCache>
                <c:ptCount val="1"/>
                <c:pt idx="0">
                  <c:v>Mevcut Kira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'Kira Karşılaştırma'!$A$2:$A$61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'Kira Karşılaştırma'!$B$2:$B$61</c:f>
              <c:numCache>
                <c:formatCode>_-[$₺-41F]* #,##0_-;\-[$₺-41F]* #,##0_-;_-[$₺-41F]* "-"??_-;_-@_-</c:formatCode>
                <c:ptCount val="60"/>
                <c:pt idx="0">
                  <c:v>12000</c:v>
                </c:pt>
                <c:pt idx="1">
                  <c:v>12000</c:v>
                </c:pt>
                <c:pt idx="2">
                  <c:v>12000</c:v>
                </c:pt>
                <c:pt idx="3">
                  <c:v>12000</c:v>
                </c:pt>
                <c:pt idx="4">
                  <c:v>12000</c:v>
                </c:pt>
                <c:pt idx="5">
                  <c:v>12000</c:v>
                </c:pt>
                <c:pt idx="6">
                  <c:v>12000</c:v>
                </c:pt>
                <c:pt idx="7">
                  <c:v>12000</c:v>
                </c:pt>
                <c:pt idx="8">
                  <c:v>12000</c:v>
                </c:pt>
                <c:pt idx="9">
                  <c:v>12000</c:v>
                </c:pt>
                <c:pt idx="10">
                  <c:v>12000</c:v>
                </c:pt>
                <c:pt idx="11">
                  <c:v>12000</c:v>
                </c:pt>
                <c:pt idx="12">
                  <c:v>18000</c:v>
                </c:pt>
                <c:pt idx="13">
                  <c:v>18000</c:v>
                </c:pt>
                <c:pt idx="14">
                  <c:v>18000</c:v>
                </c:pt>
                <c:pt idx="15">
                  <c:v>18000</c:v>
                </c:pt>
                <c:pt idx="16">
                  <c:v>18000</c:v>
                </c:pt>
                <c:pt idx="17">
                  <c:v>18000</c:v>
                </c:pt>
                <c:pt idx="18">
                  <c:v>18000</c:v>
                </c:pt>
                <c:pt idx="19">
                  <c:v>18000</c:v>
                </c:pt>
                <c:pt idx="20">
                  <c:v>18000</c:v>
                </c:pt>
                <c:pt idx="21">
                  <c:v>18000</c:v>
                </c:pt>
                <c:pt idx="22">
                  <c:v>18000</c:v>
                </c:pt>
                <c:pt idx="23">
                  <c:v>18000</c:v>
                </c:pt>
                <c:pt idx="24">
                  <c:v>27000</c:v>
                </c:pt>
                <c:pt idx="25">
                  <c:v>27000</c:v>
                </c:pt>
                <c:pt idx="26">
                  <c:v>27000</c:v>
                </c:pt>
                <c:pt idx="27">
                  <c:v>27000</c:v>
                </c:pt>
                <c:pt idx="28">
                  <c:v>27000</c:v>
                </c:pt>
                <c:pt idx="29">
                  <c:v>27000</c:v>
                </c:pt>
                <c:pt idx="30">
                  <c:v>27000</c:v>
                </c:pt>
                <c:pt idx="31">
                  <c:v>27000</c:v>
                </c:pt>
                <c:pt idx="32">
                  <c:v>27000</c:v>
                </c:pt>
                <c:pt idx="33">
                  <c:v>27000</c:v>
                </c:pt>
                <c:pt idx="34">
                  <c:v>27000</c:v>
                </c:pt>
                <c:pt idx="35">
                  <c:v>27000</c:v>
                </c:pt>
                <c:pt idx="36">
                  <c:v>40500</c:v>
                </c:pt>
                <c:pt idx="37">
                  <c:v>40500</c:v>
                </c:pt>
                <c:pt idx="38">
                  <c:v>40500</c:v>
                </c:pt>
                <c:pt idx="39">
                  <c:v>40500</c:v>
                </c:pt>
                <c:pt idx="40">
                  <c:v>40500</c:v>
                </c:pt>
                <c:pt idx="41">
                  <c:v>40500</c:v>
                </c:pt>
                <c:pt idx="42">
                  <c:v>40500</c:v>
                </c:pt>
                <c:pt idx="43">
                  <c:v>40500</c:v>
                </c:pt>
                <c:pt idx="44">
                  <c:v>40500</c:v>
                </c:pt>
                <c:pt idx="45">
                  <c:v>40500</c:v>
                </c:pt>
                <c:pt idx="46">
                  <c:v>40500</c:v>
                </c:pt>
                <c:pt idx="47">
                  <c:v>40500</c:v>
                </c:pt>
                <c:pt idx="48">
                  <c:v>60750</c:v>
                </c:pt>
                <c:pt idx="49">
                  <c:v>60750</c:v>
                </c:pt>
                <c:pt idx="50">
                  <c:v>60750</c:v>
                </c:pt>
                <c:pt idx="51">
                  <c:v>60750</c:v>
                </c:pt>
                <c:pt idx="52">
                  <c:v>60750</c:v>
                </c:pt>
                <c:pt idx="53">
                  <c:v>60750</c:v>
                </c:pt>
                <c:pt idx="54">
                  <c:v>60750</c:v>
                </c:pt>
                <c:pt idx="55">
                  <c:v>60750</c:v>
                </c:pt>
                <c:pt idx="56">
                  <c:v>60750</c:v>
                </c:pt>
                <c:pt idx="57">
                  <c:v>60750</c:v>
                </c:pt>
                <c:pt idx="58">
                  <c:v>60750</c:v>
                </c:pt>
                <c:pt idx="59">
                  <c:v>60750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87-49C4-94BB-1224F0F764D0}"/>
            </c:ext>
          </c:extLst>
        </c:ser>
        <c:ser>
          <c:idx val="1"/>
          <c:order val="1"/>
          <c:tx>
            <c:strRef>
              <c:f>'Kira Karşılaştırma'!$E$1</c:f>
              <c:strCache>
                <c:ptCount val="1"/>
                <c:pt idx="0">
                  <c:v>Yeni Ev Net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'Kira Karşılaştırma'!$E$2:$E$61</c:f>
              <c:numCache>
                <c:formatCode>_-[$₺-41F]* #,##0_-;\-[$₺-41F]* #,##0_-;_-[$₺-41F]* "-"??_-;_-@_-</c:formatCode>
                <c:ptCount val="60"/>
                <c:pt idx="0">
                  <c:v>9023.5764660697387</c:v>
                </c:pt>
                <c:pt idx="1">
                  <c:v>9023.5764660697387</c:v>
                </c:pt>
                <c:pt idx="2">
                  <c:v>9023.5764660697387</c:v>
                </c:pt>
                <c:pt idx="3">
                  <c:v>9023.5764660697387</c:v>
                </c:pt>
                <c:pt idx="4">
                  <c:v>9023.5764660697387</c:v>
                </c:pt>
                <c:pt idx="5">
                  <c:v>9023.5764660697387</c:v>
                </c:pt>
                <c:pt idx="6">
                  <c:v>9023.5764660697387</c:v>
                </c:pt>
                <c:pt idx="7">
                  <c:v>9023.5764660697387</c:v>
                </c:pt>
                <c:pt idx="8">
                  <c:v>9023.5764660697387</c:v>
                </c:pt>
                <c:pt idx="9">
                  <c:v>9023.5764660697387</c:v>
                </c:pt>
                <c:pt idx="10">
                  <c:v>9023.5764660697387</c:v>
                </c:pt>
                <c:pt idx="11">
                  <c:v>9023.5764660697387</c:v>
                </c:pt>
                <c:pt idx="12">
                  <c:v>22523.576466069739</c:v>
                </c:pt>
                <c:pt idx="13">
                  <c:v>22523.576466069739</c:v>
                </c:pt>
                <c:pt idx="14">
                  <c:v>22523.576466069739</c:v>
                </c:pt>
                <c:pt idx="15">
                  <c:v>22523.576466069739</c:v>
                </c:pt>
                <c:pt idx="16">
                  <c:v>22523.576466069739</c:v>
                </c:pt>
                <c:pt idx="17">
                  <c:v>22523.576466069739</c:v>
                </c:pt>
                <c:pt idx="18">
                  <c:v>22523.576466069739</c:v>
                </c:pt>
                <c:pt idx="19">
                  <c:v>22523.576466069739</c:v>
                </c:pt>
                <c:pt idx="20">
                  <c:v>22523.576466069739</c:v>
                </c:pt>
                <c:pt idx="21">
                  <c:v>22523.576466069739</c:v>
                </c:pt>
                <c:pt idx="22">
                  <c:v>22523.576466069739</c:v>
                </c:pt>
                <c:pt idx="23">
                  <c:v>22523.576466069739</c:v>
                </c:pt>
                <c:pt idx="24">
                  <c:v>42773.576466069739</c:v>
                </c:pt>
                <c:pt idx="25">
                  <c:v>42773.576466069739</c:v>
                </c:pt>
                <c:pt idx="26">
                  <c:v>42773.576466069739</c:v>
                </c:pt>
                <c:pt idx="27">
                  <c:v>42773.576466069739</c:v>
                </c:pt>
                <c:pt idx="28">
                  <c:v>42773.576466069739</c:v>
                </c:pt>
                <c:pt idx="29">
                  <c:v>42773.576466069739</c:v>
                </c:pt>
                <c:pt idx="30">
                  <c:v>42773.576466069739</c:v>
                </c:pt>
                <c:pt idx="31">
                  <c:v>42773.576466069739</c:v>
                </c:pt>
                <c:pt idx="32">
                  <c:v>42773.576466069739</c:v>
                </c:pt>
                <c:pt idx="33">
                  <c:v>42773.576466069739</c:v>
                </c:pt>
                <c:pt idx="34">
                  <c:v>42773.576466069739</c:v>
                </c:pt>
                <c:pt idx="35">
                  <c:v>42773.576466069739</c:v>
                </c:pt>
                <c:pt idx="36">
                  <c:v>73148.576466069731</c:v>
                </c:pt>
                <c:pt idx="37">
                  <c:v>73148.576466069731</c:v>
                </c:pt>
                <c:pt idx="38">
                  <c:v>73148.576466069731</c:v>
                </c:pt>
                <c:pt idx="39">
                  <c:v>73148.576466069731</c:v>
                </c:pt>
                <c:pt idx="40">
                  <c:v>73148.576466069731</c:v>
                </c:pt>
                <c:pt idx="41">
                  <c:v>73148.576466069731</c:v>
                </c:pt>
                <c:pt idx="42">
                  <c:v>73148.576466069731</c:v>
                </c:pt>
                <c:pt idx="43">
                  <c:v>73148.576466069731</c:v>
                </c:pt>
                <c:pt idx="44">
                  <c:v>73148.576466069731</c:v>
                </c:pt>
                <c:pt idx="45">
                  <c:v>73148.576466069731</c:v>
                </c:pt>
                <c:pt idx="46">
                  <c:v>73148.576466069731</c:v>
                </c:pt>
                <c:pt idx="47">
                  <c:v>73148.576466069731</c:v>
                </c:pt>
                <c:pt idx="48">
                  <c:v>118711.07646606973</c:v>
                </c:pt>
                <c:pt idx="49">
                  <c:v>118711.07646606973</c:v>
                </c:pt>
                <c:pt idx="50">
                  <c:v>118711.07646606973</c:v>
                </c:pt>
                <c:pt idx="51">
                  <c:v>118711.07646606973</c:v>
                </c:pt>
                <c:pt idx="52">
                  <c:v>118711.07646606973</c:v>
                </c:pt>
                <c:pt idx="53">
                  <c:v>118711.07646606973</c:v>
                </c:pt>
                <c:pt idx="54">
                  <c:v>118711.07646606973</c:v>
                </c:pt>
                <c:pt idx="55">
                  <c:v>118711.07646606973</c:v>
                </c:pt>
                <c:pt idx="56">
                  <c:v>118711.07646606973</c:v>
                </c:pt>
                <c:pt idx="57">
                  <c:v>118711.07646606973</c:v>
                </c:pt>
                <c:pt idx="58">
                  <c:v>118711.07646606973</c:v>
                </c:pt>
                <c:pt idx="59">
                  <c:v>118711.07646606973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87-49C4-94BB-1224F0F76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39679"/>
        <c:axId val="39341119"/>
      </c:lineChart>
      <c:catAx>
        <c:axId val="39339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9341119"/>
        <c:crosses val="autoZero"/>
        <c:auto val="1"/>
        <c:lblAlgn val="ctr"/>
        <c:lblOffset val="100"/>
        <c:noMultiLvlLbl val="0"/>
      </c:catAx>
      <c:valAx>
        <c:axId val="39341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₺-41F]* #,##0_-;\-[$₺-41F]* #,##0_-;_-[$₺-41F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9339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17</xdr:row>
      <xdr:rowOff>83653</xdr:rowOff>
    </xdr:from>
    <xdr:to>
      <xdr:col>4</xdr:col>
      <xdr:colOff>9525</xdr:colOff>
      <xdr:row>21</xdr:row>
      <xdr:rowOff>172708</xdr:rowOff>
    </xdr:to>
    <xdr:pic>
      <xdr:nvPicPr>
        <xdr:cNvPr id="3" name="Picture 2" descr="A black background with white text&#10;&#10;Description automatically generated">
          <a:extLst>
            <a:ext uri="{FF2B5EF4-FFF2-40B4-BE49-F238E27FC236}">
              <a16:creationId xmlns:a16="http://schemas.microsoft.com/office/drawing/2014/main" id="{750DDF31-1571-DC69-B2F9-6EF334EB5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322153"/>
          <a:ext cx="4419600" cy="8510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420688</xdr:colOff>
      <xdr:row>0</xdr:row>
      <xdr:rowOff>39688</xdr:rowOff>
    </xdr:from>
    <xdr:to>
      <xdr:col>18</xdr:col>
      <xdr:colOff>15875</xdr:colOff>
      <xdr:row>21</xdr:row>
      <xdr:rowOff>166688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83F7058-7A73-48B6-9F4C-4341706C6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720D25-C357-427A-AD96-7F0E711338B8}" name="ilkEvOranlar" displayName="ilkEvOranlar" ref="A3:B5" totalsRowShown="0" headerRowDxfId="17" tableBorderDxfId="16">
  <autoFilter ref="A3:B5" xr:uid="{17720D25-C357-427A-AD96-7F0E711338B8}"/>
  <tableColumns count="2">
    <tableColumn id="1" xr3:uid="{6D79A233-66F3-42F1-A6ED-293CD1A368E8}" name="Vade"/>
    <tableColumn id="2" xr3:uid="{97AF374B-0F72-4337-BF6E-30BCA7B60CD6}" name="Ora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20229E9-7C56-4B93-A280-CF739CAFB9E5}" name="ikinciEvOranlar" displayName="ikinciEvOranlar" ref="G3:H5" totalsRowShown="0" headerRowDxfId="15" tableBorderDxfId="14">
  <autoFilter ref="G3:H5" xr:uid="{F20229E9-7C56-4B93-A280-CF739CAFB9E5}"/>
  <tableColumns count="2">
    <tableColumn id="1" xr3:uid="{A0EBF33D-629C-4F85-A1D5-394E607EB7B1}" name="Vade"/>
    <tableColumn id="2" xr3:uid="{53BD76F2-EC4C-40F0-BA88-7A47C930EEBD}" name="Ora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A4D5505-D8A7-434E-AD1F-52AFC8DB4D59}" name="ilkEvSifirKonut" displayName="ilkEvSifirKonut" ref="A10:D14" totalsRowShown="0" headerRowDxfId="13" tableBorderDxfId="12">
  <autoFilter ref="A10:D14" xr:uid="{FA4D5505-D8A7-434E-AD1F-52AFC8DB4D59}"/>
  <tableColumns count="4">
    <tableColumn id="1" xr3:uid="{E0EBE9E0-B13E-4E90-88F0-02F76FA9D752}" name="Konut Değeri"/>
    <tableColumn id="2" xr3:uid="{990A82E0-97FF-409C-83A3-4DF054664160}" name="A"/>
    <tableColumn id="3" xr3:uid="{58F5F2AB-335D-4FB5-B4CD-F9B920CC9DF8}" name="B"/>
    <tableColumn id="4" xr3:uid="{2434A6CC-2407-47C2-A4AA-E7F72168819F}" name="Diğ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7FDEA90-5C7C-4F0F-87BA-5999B576F4E7}" name="ikinciEvSifirKonut" displayName="ikinciEvSifirKonut" ref="G10:J14" totalsRowShown="0" headerRowDxfId="11" tableBorderDxfId="10">
  <autoFilter ref="G10:J14" xr:uid="{97FDEA90-5C7C-4F0F-87BA-5999B576F4E7}"/>
  <tableColumns count="4">
    <tableColumn id="1" xr3:uid="{00AD4B76-FAAA-4A94-ADEB-FF19EB286458}" name="Konut Değeri"/>
    <tableColumn id="2" xr3:uid="{92EED361-3223-4FF1-9CBA-424B1266D5F0}" name="A"/>
    <tableColumn id="3" xr3:uid="{9DE17CA6-6DD6-4498-9943-1B41628BE152}" name="B"/>
    <tableColumn id="4" xr3:uid="{43381511-D6C9-4B34-A3B5-E6FB0C6F9C86}" name="Diğer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12C9627-FE94-4A65-B4E4-47C79D0DA022}" name="ilkEvİkinciElKonut" displayName="ilkEvİkinciElKonut" ref="A18:D23" totalsRowShown="0" headerRowDxfId="9" dataDxfId="8" tableBorderDxfId="7">
  <autoFilter ref="A18:D23" xr:uid="{412C9627-FE94-4A65-B4E4-47C79D0DA022}"/>
  <tableColumns count="4">
    <tableColumn id="1" xr3:uid="{E40D709E-D3CC-4C59-AC05-5321666FD4D3}" name="Konut Değeri" dataDxfId="6"/>
    <tableColumn id="2" xr3:uid="{C958C052-E3B8-45D0-BB26-8BF39E763692}" name="A" dataDxfId="5"/>
    <tableColumn id="3" xr3:uid="{EDB6C853-B22F-4084-8B45-3E2E3A03003B}" name="B" dataDxfId="4"/>
    <tableColumn id="4" xr3:uid="{DEB11CC3-D489-4234-B80B-97DB3A783AB6}" name="Diğer" dataDxf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2BCCF16-4C20-4966-A27F-FC06B1C3CB0B}" name="ikinciEvikinciElKonut" displayName="ikinciEvikinciElKonut" ref="G18:J23" totalsRowShown="0" headerRowDxfId="2" tableBorderDxfId="1">
  <autoFilter ref="G18:J23" xr:uid="{A2BCCF16-4C20-4966-A27F-FC06B1C3CB0B}"/>
  <tableColumns count="4">
    <tableColumn id="1" xr3:uid="{255ECCDB-1292-4AB4-92D9-CAC19196D284}" name="Konut Değeri" dataDxfId="0"/>
    <tableColumn id="2" xr3:uid="{8FBDF7C5-CD74-4A7B-B134-E8BF7746CE8E}" name="A"/>
    <tableColumn id="3" xr3:uid="{03225438-D5CA-4B54-942F-64C0DBE65658}" name="B"/>
    <tableColumn id="4" xr3:uid="{96147ABF-30C0-440E-8A73-86E687F38A07}" name="Diğ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87A23-1897-4F38-B91B-9CA83F082FDA}">
  <dimension ref="A1:H22"/>
  <sheetViews>
    <sheetView tabSelected="1" zoomScale="150" zoomScaleNormal="150" workbookViewId="0">
      <selection activeCell="H20" sqref="H20"/>
    </sheetView>
  </sheetViews>
  <sheetFormatPr defaultRowHeight="15" x14ac:dyDescent="0.25"/>
  <cols>
    <col min="1" max="1" width="29.140625" style="21" bestFit="1" customWidth="1"/>
    <col min="2" max="2" width="19.5703125" style="21" bestFit="1" customWidth="1"/>
    <col min="3" max="5" width="9.140625" style="21"/>
    <col min="6" max="6" width="29.140625" style="21" bestFit="1" customWidth="1"/>
    <col min="7" max="8" width="14.42578125" style="21" bestFit="1" customWidth="1"/>
    <col min="9" max="16384" width="9.140625" style="21"/>
  </cols>
  <sheetData>
    <row r="1" spans="1:8" x14ac:dyDescent="0.25">
      <c r="A1" s="22" t="s">
        <v>10</v>
      </c>
      <c r="B1" s="23" t="b">
        <v>0</v>
      </c>
      <c r="F1" s="22" t="s">
        <v>25</v>
      </c>
      <c r="G1" s="24">
        <v>3250000</v>
      </c>
    </row>
    <row r="2" spans="1:8" x14ac:dyDescent="0.25">
      <c r="A2" s="22" t="s">
        <v>11</v>
      </c>
      <c r="B2" s="23" t="b">
        <v>0</v>
      </c>
      <c r="F2" s="22" t="s">
        <v>26</v>
      </c>
      <c r="G2" s="24">
        <v>12000</v>
      </c>
    </row>
    <row r="3" spans="1:8" x14ac:dyDescent="0.25">
      <c r="A3" s="22" t="s">
        <v>5</v>
      </c>
      <c r="B3" s="21" t="s">
        <v>6</v>
      </c>
      <c r="F3" s="22" t="s">
        <v>27</v>
      </c>
      <c r="G3" s="24">
        <v>25000</v>
      </c>
    </row>
    <row r="4" spans="1:8" x14ac:dyDescent="0.25">
      <c r="A4" s="22" t="s">
        <v>12</v>
      </c>
      <c r="B4" s="21">
        <v>120</v>
      </c>
      <c r="F4" s="22"/>
    </row>
    <row r="5" spans="1:8" x14ac:dyDescent="0.25">
      <c r="A5" s="22" t="s">
        <v>23</v>
      </c>
      <c r="B5" t="s">
        <v>24</v>
      </c>
      <c r="F5" s="22" t="s">
        <v>28</v>
      </c>
      <c r="G5" s="24">
        <v>3600000</v>
      </c>
    </row>
    <row r="6" spans="1:8" x14ac:dyDescent="0.25">
      <c r="F6" s="22" t="s">
        <v>43</v>
      </c>
      <c r="G6" s="24">
        <v>27000</v>
      </c>
    </row>
    <row r="7" spans="1:8" x14ac:dyDescent="0.25">
      <c r="A7" s="22" t="s">
        <v>17</v>
      </c>
      <c r="B7" s="21" t="str">
        <f>IF(B1,"ilkEvOranlar","ikinciEvOranlar")</f>
        <v>ikinciEvOranlar</v>
      </c>
      <c r="F7" s="22"/>
    </row>
    <row r="8" spans="1:8" x14ac:dyDescent="0.25">
      <c r="A8" s="22" t="s">
        <v>19</v>
      </c>
      <c r="B8" s="21" t="str">
        <f>IF(B1,IF(B2,"ilkEvSifirKonut","ilkEvikinciElKonut"),IF(B2,"ikinciEvSifirKonut","ikinciEvikinciElKonut"))</f>
        <v>ikinciEvikinciElKonut</v>
      </c>
      <c r="F8" s="22" t="s">
        <v>35</v>
      </c>
      <c r="G8" s="24">
        <f ca="1">MIN(B13,G5-G1+G11+G12)</f>
        <v>509000</v>
      </c>
    </row>
    <row r="9" spans="1:8" x14ac:dyDescent="0.25">
      <c r="A9" s="22"/>
      <c r="F9" s="22" t="s">
        <v>15</v>
      </c>
      <c r="G9" s="24">
        <f ca="1">-PMT(C11,B4,G8)</f>
        <v>17976.423533930261</v>
      </c>
    </row>
    <row r="10" spans="1:8" x14ac:dyDescent="0.25">
      <c r="A10" s="22" t="s">
        <v>13</v>
      </c>
      <c r="B10" s="21">
        <f>IF(B1,0,0.15)</f>
        <v>0.15</v>
      </c>
      <c r="F10" s="22" t="s">
        <v>22</v>
      </c>
      <c r="G10" s="24">
        <f ca="1">G5-G8</f>
        <v>3091000</v>
      </c>
    </row>
    <row r="11" spans="1:8" x14ac:dyDescent="0.25">
      <c r="A11" s="22" t="s">
        <v>21</v>
      </c>
      <c r="B11" s="26" cm="1">
        <f t="array" aca="1" ref="B11" ca="1">_xlfn.XLOOKUP(B4,INDIRECT(B7&amp;"[Vade]"),INDIRECT(B7&amp;"[Oran]"))</f>
        <v>3.0200000000000001E-2</v>
      </c>
      <c r="C11" s="27">
        <f ca="1">B11*(1+B10)</f>
        <v>3.4729999999999997E-2</v>
      </c>
      <c r="F11" s="22" t="s">
        <v>33</v>
      </c>
      <c r="G11" s="24">
        <v>15000</v>
      </c>
    </row>
    <row r="12" spans="1:8" x14ac:dyDescent="0.25">
      <c r="A12" s="22" t="s">
        <v>20</v>
      </c>
      <c r="B12" s="21" cm="1">
        <f t="array" aca="1" ref="B12" ca="1">IF(B5="İngilizce",_xlfn.XLOOKUP(B3,INDIRECT(B8&amp;"[[#Headers];[A]:[Diğer]]"),_xlfn.XLOOKUP(G5,INDIRECT(B8&amp;"[Konut Değeri]"),INDIRECT(B8&amp;"[[A]:[Diğer]]"),,1)),_xlfn.XLOOKUP(B3,INDIRECT(B8&amp;"[[#Üst Bilgiler];[A]:[Diğer]]"),_xlfn.XLOOKUP(G5,INDIRECT(B8&amp;"[Konut Değeri]"),INDIRECT(B8&amp;"[[A]:[Diğer]]"),,1)))</f>
        <v>0.15</v>
      </c>
      <c r="F12" s="22" t="s">
        <v>34</v>
      </c>
      <c r="G12" s="24">
        <f>G5*0.04</f>
        <v>144000</v>
      </c>
      <c r="H12" s="24"/>
    </row>
    <row r="13" spans="1:8" x14ac:dyDescent="0.25">
      <c r="A13" s="22" t="s">
        <v>14</v>
      </c>
      <c r="B13" s="24">
        <f ca="1">IF(B12&lt;1,G5*B12,B12)</f>
        <v>540000</v>
      </c>
      <c r="F13" s="22" t="s">
        <v>36</v>
      </c>
      <c r="G13" s="24">
        <f ca="1">G1+G8-G5-G11-G12</f>
        <v>0</v>
      </c>
    </row>
    <row r="14" spans="1:8" x14ac:dyDescent="0.25">
      <c r="F14" s="22"/>
    </row>
    <row r="15" spans="1:8" x14ac:dyDescent="0.25">
      <c r="A15" s="22" t="s">
        <v>16</v>
      </c>
      <c r="B15" s="25">
        <f ca="1">B4*G9</f>
        <v>2157170.8240716313</v>
      </c>
      <c r="F15" s="22" t="s">
        <v>29</v>
      </c>
      <c r="G15" s="28">
        <v>0.5</v>
      </c>
    </row>
    <row r="16" spans="1:8" x14ac:dyDescent="0.25">
      <c r="F16" s="22" t="s">
        <v>30</v>
      </c>
      <c r="G16" s="28"/>
    </row>
    <row r="17" spans="6:8" x14ac:dyDescent="0.25">
      <c r="F17" s="22" t="s">
        <v>37</v>
      </c>
      <c r="G17" s="28"/>
    </row>
    <row r="18" spans="6:8" x14ac:dyDescent="0.25">
      <c r="F18" s="22"/>
    </row>
    <row r="19" spans="6:8" x14ac:dyDescent="0.25">
      <c r="F19" s="22" t="s">
        <v>31</v>
      </c>
      <c r="G19" s="26">
        <f>(0.45/366)*0.925</f>
        <v>1.1372950819672134E-3</v>
      </c>
    </row>
    <row r="20" spans="6:8" x14ac:dyDescent="0.25">
      <c r="F20" s="22" t="s">
        <v>32</v>
      </c>
      <c r="G20" s="24">
        <f>G1*G19</f>
        <v>3696.2090163934436</v>
      </c>
      <c r="H20" s="24"/>
    </row>
    <row r="21" spans="6:8" x14ac:dyDescent="0.25">
      <c r="F21" s="22" t="s">
        <v>52</v>
      </c>
      <c r="G21" s="21">
        <v>20</v>
      </c>
    </row>
    <row r="22" spans="6:8" x14ac:dyDescent="0.25">
      <c r="F22" s="22" t="s">
        <v>53</v>
      </c>
      <c r="G22" s="24">
        <f>G21*G20</f>
        <v>73924.180327868875</v>
      </c>
    </row>
  </sheetData>
  <dataValidations count="2">
    <dataValidation type="list" allowBlank="1" showInputMessage="1" showErrorMessage="1" sqref="B3" xr:uid="{0A43FF56-E220-499C-B57E-0ED02D8E829B}">
      <formula1>"A,B,Diğer"</formula1>
    </dataValidation>
    <dataValidation type="list" allowBlank="1" showInputMessage="1" showErrorMessage="1" sqref="B5" xr:uid="{BB10F553-B18C-46EB-BCF9-2827D8F83D9D}">
      <formula1>"Türkçe,İngilizce"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zoomScale="130" zoomScaleNormal="130" workbookViewId="0">
      <selection activeCell="H22" sqref="H22"/>
    </sheetView>
  </sheetViews>
  <sheetFormatPr defaultRowHeight="15" x14ac:dyDescent="0.25"/>
  <cols>
    <col min="1" max="1" width="14.85546875" bestFit="1" customWidth="1"/>
    <col min="2" max="4" width="12.28515625" bestFit="1" customWidth="1"/>
    <col min="7" max="7" width="14.85546875" bestFit="1" customWidth="1"/>
    <col min="8" max="10" width="10.5703125" bestFit="1" customWidth="1"/>
    <col min="14" max="14" width="10.85546875" bestFit="1" customWidth="1"/>
  </cols>
  <sheetData>
    <row r="1" spans="1:16" x14ac:dyDescent="0.25">
      <c r="A1" s="35" t="s">
        <v>0</v>
      </c>
      <c r="B1" s="35"/>
      <c r="C1" s="35"/>
      <c r="D1" s="35"/>
      <c r="G1" s="35" t="s">
        <v>18</v>
      </c>
      <c r="H1" s="35"/>
      <c r="I1" s="35"/>
      <c r="J1" s="35"/>
      <c r="O1" s="32"/>
      <c r="P1" s="32"/>
    </row>
    <row r="3" spans="1:16" x14ac:dyDescent="0.25">
      <c r="A3" s="13" t="s">
        <v>1</v>
      </c>
      <c r="B3" s="14" t="s">
        <v>2</v>
      </c>
      <c r="G3" s="13" t="s">
        <v>1</v>
      </c>
      <c r="H3" s="14" t="s">
        <v>2</v>
      </c>
      <c r="P3" s="1"/>
    </row>
    <row r="4" spans="1:16" x14ac:dyDescent="0.25">
      <c r="A4" s="11">
        <v>36</v>
      </c>
      <c r="B4" s="12">
        <v>4.3499999999999997E-2</v>
      </c>
      <c r="G4" s="11">
        <v>36</v>
      </c>
      <c r="H4" s="12">
        <v>4.3499999999999997E-2</v>
      </c>
      <c r="N4" s="9"/>
      <c r="P4" s="1"/>
    </row>
    <row r="5" spans="1:16" x14ac:dyDescent="0.25">
      <c r="A5" s="15">
        <v>120</v>
      </c>
      <c r="B5" s="16">
        <v>2.8899999999999999E-2</v>
      </c>
      <c r="G5" s="15">
        <v>120</v>
      </c>
      <c r="H5" s="16">
        <v>3.0200000000000001E-2</v>
      </c>
    </row>
    <row r="6" spans="1:16" x14ac:dyDescent="0.25">
      <c r="N6" s="10"/>
    </row>
    <row r="8" spans="1:16" x14ac:dyDescent="0.25">
      <c r="A8" s="34" t="s">
        <v>3</v>
      </c>
      <c r="B8" s="34"/>
      <c r="C8" s="34"/>
      <c r="D8" s="34"/>
      <c r="G8" s="34" t="s">
        <v>3</v>
      </c>
      <c r="H8" s="34"/>
      <c r="I8" s="34"/>
      <c r="J8" s="34"/>
    </row>
    <row r="9" spans="1:16" x14ac:dyDescent="0.25">
      <c r="A9" s="3"/>
      <c r="B9" s="33" t="s">
        <v>5</v>
      </c>
      <c r="C9" s="33"/>
      <c r="D9" s="33"/>
      <c r="G9" s="3"/>
      <c r="H9" s="33" t="s">
        <v>5</v>
      </c>
      <c r="I9" s="33"/>
      <c r="J9" s="33"/>
    </row>
    <row r="10" spans="1:16" x14ac:dyDescent="0.25">
      <c r="A10" s="19" t="s">
        <v>4</v>
      </c>
      <c r="B10" s="14" t="s">
        <v>6</v>
      </c>
      <c r="C10" s="14" t="s">
        <v>7</v>
      </c>
      <c r="D10" s="14" t="s">
        <v>8</v>
      </c>
      <c r="G10" s="19" t="s">
        <v>4</v>
      </c>
      <c r="H10" s="14" t="s">
        <v>6</v>
      </c>
      <c r="I10" s="14" t="s">
        <v>7</v>
      </c>
      <c r="J10" s="14" t="s">
        <v>8</v>
      </c>
    </row>
    <row r="11" spans="1:16" x14ac:dyDescent="0.25">
      <c r="A11" s="17">
        <v>5000000</v>
      </c>
      <c r="B11" s="7">
        <v>0.9</v>
      </c>
      <c r="C11" s="7">
        <v>0.85</v>
      </c>
      <c r="D11" s="7">
        <v>0.8</v>
      </c>
      <c r="G11" s="17">
        <v>5000000</v>
      </c>
      <c r="H11" s="4">
        <v>0.22500000000000001</v>
      </c>
      <c r="I11" s="4">
        <v>0.21249999999999999</v>
      </c>
      <c r="J11" s="4">
        <v>0.2</v>
      </c>
    </row>
    <row r="12" spans="1:16" x14ac:dyDescent="0.25">
      <c r="A12" s="18">
        <v>10000000</v>
      </c>
      <c r="B12" s="8">
        <v>0.8</v>
      </c>
      <c r="C12" s="8">
        <v>0.75</v>
      </c>
      <c r="D12" s="8">
        <v>0.7</v>
      </c>
      <c r="G12" s="18">
        <v>10000000</v>
      </c>
      <c r="H12" s="6">
        <v>0.2</v>
      </c>
      <c r="I12" s="6">
        <v>0.1875</v>
      </c>
      <c r="J12" s="6">
        <v>0.17499999999999999</v>
      </c>
    </row>
    <row r="13" spans="1:16" x14ac:dyDescent="0.25">
      <c r="A13" s="17">
        <v>20000000</v>
      </c>
      <c r="B13" s="7">
        <v>0.7</v>
      </c>
      <c r="C13" s="7">
        <v>0.65</v>
      </c>
      <c r="D13" s="7">
        <v>0.6</v>
      </c>
      <c r="G13" s="17">
        <v>20000000</v>
      </c>
      <c r="H13" s="4">
        <v>0.17499999999999999</v>
      </c>
      <c r="I13" s="4">
        <v>0.16250000000000001</v>
      </c>
      <c r="J13" s="4">
        <v>0.15</v>
      </c>
    </row>
    <row r="14" spans="1:16" x14ac:dyDescent="0.25">
      <c r="A14" s="18">
        <v>100000000</v>
      </c>
      <c r="B14" s="8">
        <v>0.6</v>
      </c>
      <c r="C14" s="8">
        <v>0.55000000000000004</v>
      </c>
      <c r="D14" s="8">
        <v>0.5</v>
      </c>
      <c r="G14" s="18">
        <v>100000000</v>
      </c>
      <c r="H14" s="6">
        <v>0.15</v>
      </c>
      <c r="I14" s="6">
        <v>0.13750000000000001</v>
      </c>
      <c r="J14" s="6">
        <v>0.125</v>
      </c>
    </row>
    <row r="16" spans="1:16" x14ac:dyDescent="0.25">
      <c r="A16" s="34" t="s">
        <v>9</v>
      </c>
      <c r="B16" s="34"/>
      <c r="C16" s="34"/>
      <c r="D16" s="34"/>
      <c r="G16" s="34" t="s">
        <v>9</v>
      </c>
      <c r="H16" s="34"/>
      <c r="I16" s="34"/>
      <c r="J16" s="34"/>
    </row>
    <row r="17" spans="1:10" x14ac:dyDescent="0.25">
      <c r="A17" s="3"/>
      <c r="B17" s="33" t="s">
        <v>5</v>
      </c>
      <c r="C17" s="33"/>
      <c r="D17" s="33"/>
      <c r="G17" s="3"/>
      <c r="H17" s="33" t="s">
        <v>5</v>
      </c>
      <c r="I17" s="33"/>
      <c r="J17" s="33"/>
    </row>
    <row r="18" spans="1:10" x14ac:dyDescent="0.25">
      <c r="A18" s="19" t="s">
        <v>4</v>
      </c>
      <c r="B18" s="14" t="s">
        <v>6</v>
      </c>
      <c r="C18" s="14" t="s">
        <v>7</v>
      </c>
      <c r="D18" s="14" t="s">
        <v>8</v>
      </c>
      <c r="G18" s="19" t="s">
        <v>4</v>
      </c>
      <c r="H18" s="14" t="s">
        <v>6</v>
      </c>
      <c r="I18" s="14" t="s">
        <v>7</v>
      </c>
      <c r="J18" s="14" t="s">
        <v>8</v>
      </c>
    </row>
    <row r="19" spans="1:10" x14ac:dyDescent="0.25">
      <c r="A19" s="17">
        <v>1000000</v>
      </c>
      <c r="B19" s="7">
        <v>0.9</v>
      </c>
      <c r="C19" s="7">
        <v>0.9</v>
      </c>
      <c r="D19" s="7">
        <v>0.9</v>
      </c>
      <c r="G19" s="17">
        <v>1000000</v>
      </c>
      <c r="H19" s="4">
        <v>0.22500000000000001</v>
      </c>
      <c r="I19" s="4">
        <v>0.22500000000000001</v>
      </c>
      <c r="J19" s="4">
        <v>0.22500000000000001</v>
      </c>
    </row>
    <row r="20" spans="1:10" x14ac:dyDescent="0.25">
      <c r="A20" s="18">
        <v>2000000</v>
      </c>
      <c r="B20" s="8">
        <v>0.7</v>
      </c>
      <c r="C20" s="8">
        <v>0.65</v>
      </c>
      <c r="D20" s="8">
        <v>0.6</v>
      </c>
      <c r="G20" s="18">
        <v>2000000</v>
      </c>
      <c r="H20" s="6">
        <v>0.17499999999999999</v>
      </c>
      <c r="I20" s="6">
        <v>0.16250000000000001</v>
      </c>
      <c r="J20" s="6">
        <v>0.15</v>
      </c>
    </row>
    <row r="21" spans="1:10" x14ac:dyDescent="0.25">
      <c r="A21" s="17">
        <v>5000000</v>
      </c>
      <c r="B21" s="7">
        <v>0.6</v>
      </c>
      <c r="C21" s="7">
        <v>0.55000000000000004</v>
      </c>
      <c r="D21" s="7">
        <v>0.5</v>
      </c>
      <c r="G21" s="17">
        <v>5000000</v>
      </c>
      <c r="H21" s="4">
        <v>0.15</v>
      </c>
      <c r="I21" s="12">
        <v>0.13750000000000001</v>
      </c>
      <c r="J21" s="4">
        <v>0.125</v>
      </c>
    </row>
    <row r="22" spans="1:10" x14ac:dyDescent="0.25">
      <c r="A22" s="18">
        <v>10000000</v>
      </c>
      <c r="B22" s="5">
        <v>3000000</v>
      </c>
      <c r="C22" s="5">
        <v>2750000</v>
      </c>
      <c r="D22" s="5">
        <v>2500000</v>
      </c>
      <c r="G22" s="18">
        <v>10000000</v>
      </c>
      <c r="H22" s="5">
        <v>750000</v>
      </c>
      <c r="I22" s="5">
        <v>687500</v>
      </c>
      <c r="J22" s="5">
        <v>625000</v>
      </c>
    </row>
    <row r="23" spans="1:10" x14ac:dyDescent="0.25">
      <c r="A23" s="17">
        <v>100000000</v>
      </c>
      <c r="B23" s="7">
        <v>0</v>
      </c>
      <c r="C23" s="7">
        <v>0</v>
      </c>
      <c r="D23" s="7">
        <v>0</v>
      </c>
      <c r="G23" s="17">
        <v>100000000</v>
      </c>
      <c r="H23" s="7">
        <v>0</v>
      </c>
      <c r="I23" s="7">
        <v>0</v>
      </c>
      <c r="J23" s="7">
        <v>0</v>
      </c>
    </row>
  </sheetData>
  <mergeCells count="11">
    <mergeCell ref="O1:P1"/>
    <mergeCell ref="B9:D9"/>
    <mergeCell ref="A8:D8"/>
    <mergeCell ref="A16:D16"/>
    <mergeCell ref="B17:D17"/>
    <mergeCell ref="A1:D1"/>
    <mergeCell ref="G1:J1"/>
    <mergeCell ref="G8:J8"/>
    <mergeCell ref="H9:J9"/>
    <mergeCell ref="G16:J16"/>
    <mergeCell ref="H17:J17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F9829-68E3-43C6-BEC2-265B5B7D6957}">
  <dimension ref="A1:H121"/>
  <sheetViews>
    <sheetView zoomScale="120" zoomScaleNormal="120" workbookViewId="0">
      <selection activeCell="H4" sqref="H4"/>
    </sheetView>
  </sheetViews>
  <sheetFormatPr defaultRowHeight="15" x14ac:dyDescent="0.25"/>
  <cols>
    <col min="2" max="2" width="12.7109375" bestFit="1" customWidth="1"/>
    <col min="3" max="3" width="14.42578125" bestFit="1" customWidth="1"/>
    <col min="4" max="4" width="12.5703125" bestFit="1" customWidth="1"/>
    <col min="5" max="5" width="14.42578125" bestFit="1" customWidth="1"/>
    <col min="7" max="8" width="12.85546875" bestFit="1" customWidth="1"/>
  </cols>
  <sheetData>
    <row r="1" spans="1:8" x14ac:dyDescent="0.25">
      <c r="A1" s="20" t="s">
        <v>38</v>
      </c>
      <c r="B1" s="20" t="s">
        <v>39</v>
      </c>
      <c r="C1" s="20" t="s">
        <v>40</v>
      </c>
      <c r="D1" s="20" t="s">
        <v>41</v>
      </c>
      <c r="E1" s="20" t="s">
        <v>42</v>
      </c>
      <c r="G1" s="20" t="s">
        <v>44</v>
      </c>
      <c r="H1" s="20" t="s">
        <v>45</v>
      </c>
    </row>
    <row r="2" spans="1:8" x14ac:dyDescent="0.25">
      <c r="A2">
        <v>1</v>
      </c>
      <c r="B2" s="29">
        <f>Hesaplama!$G$2*(1+Hesaplama!$G$15)^(ROUNDDOWN(('Kira Karşılaştırma'!A2-1)/12,0))</f>
        <v>12000</v>
      </c>
      <c r="C2" s="29">
        <f>Hesaplama!$G$6*(1+Hesaplama!$G$15)^(ROUNDDOWN(('Kira Karşılaştırma'!A2-1)/12,0))</f>
        <v>27000</v>
      </c>
      <c r="D2" s="29">
        <f ca="1">Hesaplama!$G$9</f>
        <v>17976.423533930261</v>
      </c>
      <c r="E2" s="29">
        <f ca="1">C2-D2</f>
        <v>9023.5764660697387</v>
      </c>
      <c r="G2" s="10">
        <f>NPV(Hesaplama!G15/12,'Kira Karşılaştırma'!B2:B61)</f>
        <v>474438.5256702702</v>
      </c>
      <c r="H2" s="10">
        <f ca="1">NPV(Hesaplama!G15/12,'Kira Karşılaştırma'!E2:E61)</f>
        <v>673307.85662344773</v>
      </c>
    </row>
    <row r="3" spans="1:8" x14ac:dyDescent="0.25">
      <c r="A3">
        <v>2</v>
      </c>
      <c r="B3" s="29">
        <f>Hesaplama!$G$2*(1+Hesaplama!$G$15)^(ROUNDDOWN(('Kira Karşılaştırma'!A3-1)/12,0))</f>
        <v>12000</v>
      </c>
      <c r="C3" s="29">
        <f>Hesaplama!$G$6*(1+Hesaplama!$G$15)^(ROUNDDOWN(('Kira Karşılaştırma'!A3-1)/12,0))</f>
        <v>27000</v>
      </c>
      <c r="D3" s="29">
        <f ca="1">Hesaplama!$G$9</f>
        <v>17976.423533930261</v>
      </c>
      <c r="E3" s="29">
        <f t="shared" ref="E3:E61" ca="1" si="0">C3-D3</f>
        <v>9023.5764660697387</v>
      </c>
    </row>
    <row r="4" spans="1:8" x14ac:dyDescent="0.25">
      <c r="A4">
        <v>3</v>
      </c>
      <c r="B4" s="29">
        <f>Hesaplama!$G$2*(1+Hesaplama!$G$15)^(ROUNDDOWN(('Kira Karşılaştırma'!A4-1)/12,0))</f>
        <v>12000</v>
      </c>
      <c r="C4" s="29">
        <f>Hesaplama!$G$6*(1+Hesaplama!$G$15)^(ROUNDDOWN(('Kira Karşılaştırma'!A4-1)/12,0))</f>
        <v>27000</v>
      </c>
      <c r="D4" s="29">
        <f ca="1">Hesaplama!$G$9</f>
        <v>17976.423533930261</v>
      </c>
      <c r="E4" s="29">
        <f t="shared" ca="1" si="0"/>
        <v>9023.5764660697387</v>
      </c>
      <c r="G4" s="20" t="s">
        <v>46</v>
      </c>
      <c r="H4" s="10">
        <f ca="1">H2-G2</f>
        <v>198869.33095317753</v>
      </c>
    </row>
    <row r="5" spans="1:8" x14ac:dyDescent="0.25">
      <c r="A5">
        <v>4</v>
      </c>
      <c r="B5" s="29">
        <f>Hesaplama!$G$2*(1+Hesaplama!$G$15)^(ROUNDDOWN(('Kira Karşılaştırma'!A5-1)/12,0))</f>
        <v>12000</v>
      </c>
      <c r="C5" s="29">
        <f>Hesaplama!$G$6*(1+Hesaplama!$G$15)^(ROUNDDOWN(('Kira Karşılaştırma'!A5-1)/12,0))</f>
        <v>27000</v>
      </c>
      <c r="D5" s="29">
        <f ca="1">Hesaplama!$G$9</f>
        <v>17976.423533930261</v>
      </c>
      <c r="E5" s="29">
        <f t="shared" ca="1" si="0"/>
        <v>9023.5764660697387</v>
      </c>
    </row>
    <row r="6" spans="1:8" x14ac:dyDescent="0.25">
      <c r="A6">
        <v>5</v>
      </c>
      <c r="B6" s="29">
        <f>Hesaplama!$G$2*(1+Hesaplama!$G$15)^(ROUNDDOWN(('Kira Karşılaştırma'!A6-1)/12,0))</f>
        <v>12000</v>
      </c>
      <c r="C6" s="29">
        <f>Hesaplama!$G$6*(1+Hesaplama!$G$15)^(ROUNDDOWN(('Kira Karşılaştırma'!A6-1)/12,0))</f>
        <v>27000</v>
      </c>
      <c r="D6" s="29">
        <f ca="1">Hesaplama!$G$9</f>
        <v>17976.423533930261</v>
      </c>
      <c r="E6" s="29">
        <f t="shared" ca="1" si="0"/>
        <v>9023.5764660697387</v>
      </c>
    </row>
    <row r="7" spans="1:8" x14ac:dyDescent="0.25">
      <c r="A7">
        <v>6</v>
      </c>
      <c r="B7" s="29">
        <f>Hesaplama!$G$2*(1+Hesaplama!$G$15)^(ROUNDDOWN(('Kira Karşılaştırma'!A7-1)/12,0))</f>
        <v>12000</v>
      </c>
      <c r="C7" s="29">
        <f>Hesaplama!$G$6*(1+Hesaplama!$G$15)^(ROUNDDOWN(('Kira Karşılaştırma'!A7-1)/12,0))</f>
        <v>27000</v>
      </c>
      <c r="D7" s="29">
        <f ca="1">Hesaplama!$G$9</f>
        <v>17976.423533930261</v>
      </c>
      <c r="E7" s="29">
        <f t="shared" ca="1" si="0"/>
        <v>9023.5764660697387</v>
      </c>
    </row>
    <row r="8" spans="1:8" x14ac:dyDescent="0.25">
      <c r="A8">
        <v>7</v>
      </c>
      <c r="B8" s="29">
        <f>Hesaplama!$G$2*(1+Hesaplama!$G$15)^(ROUNDDOWN(('Kira Karşılaştırma'!A8-1)/12,0))</f>
        <v>12000</v>
      </c>
      <c r="C8" s="29">
        <f>Hesaplama!$G$6*(1+Hesaplama!$G$15)^(ROUNDDOWN(('Kira Karşılaştırma'!A8-1)/12,0))</f>
        <v>27000</v>
      </c>
      <c r="D8" s="29">
        <f ca="1">Hesaplama!$G$9</f>
        <v>17976.423533930261</v>
      </c>
      <c r="E8" s="29">
        <f t="shared" ca="1" si="0"/>
        <v>9023.5764660697387</v>
      </c>
    </row>
    <row r="9" spans="1:8" x14ac:dyDescent="0.25">
      <c r="A9">
        <v>8</v>
      </c>
      <c r="B9" s="29">
        <f>Hesaplama!$G$2*(1+Hesaplama!$G$15)^(ROUNDDOWN(('Kira Karşılaştırma'!A9-1)/12,0))</f>
        <v>12000</v>
      </c>
      <c r="C9" s="29">
        <f>Hesaplama!$G$6*(1+Hesaplama!$G$15)^(ROUNDDOWN(('Kira Karşılaştırma'!A9-1)/12,0))</f>
        <v>27000</v>
      </c>
      <c r="D9" s="29">
        <f ca="1">Hesaplama!$G$9</f>
        <v>17976.423533930261</v>
      </c>
      <c r="E9" s="29">
        <f t="shared" ca="1" si="0"/>
        <v>9023.5764660697387</v>
      </c>
    </row>
    <row r="10" spans="1:8" x14ac:dyDescent="0.25">
      <c r="A10">
        <v>9</v>
      </c>
      <c r="B10" s="29">
        <f>Hesaplama!$G$2*(1+Hesaplama!$G$15)^(ROUNDDOWN(('Kira Karşılaştırma'!A10-1)/12,0))</f>
        <v>12000</v>
      </c>
      <c r="C10" s="29">
        <f>Hesaplama!$G$6*(1+Hesaplama!$G$15)^(ROUNDDOWN(('Kira Karşılaştırma'!A10-1)/12,0))</f>
        <v>27000</v>
      </c>
      <c r="D10" s="29">
        <f ca="1">Hesaplama!$G$9</f>
        <v>17976.423533930261</v>
      </c>
      <c r="E10" s="29">
        <f t="shared" ca="1" si="0"/>
        <v>9023.5764660697387</v>
      </c>
    </row>
    <row r="11" spans="1:8" x14ac:dyDescent="0.25">
      <c r="A11">
        <v>10</v>
      </c>
      <c r="B11" s="29">
        <f>Hesaplama!$G$2*(1+Hesaplama!$G$15)^(ROUNDDOWN(('Kira Karşılaştırma'!A11-1)/12,0))</f>
        <v>12000</v>
      </c>
      <c r="C11" s="29">
        <f>Hesaplama!$G$6*(1+Hesaplama!$G$15)^(ROUNDDOWN(('Kira Karşılaştırma'!A11-1)/12,0))</f>
        <v>27000</v>
      </c>
      <c r="D11" s="29">
        <f ca="1">Hesaplama!$G$9</f>
        <v>17976.423533930261</v>
      </c>
      <c r="E11" s="29">
        <f t="shared" ca="1" si="0"/>
        <v>9023.5764660697387</v>
      </c>
    </row>
    <row r="12" spans="1:8" x14ac:dyDescent="0.25">
      <c r="A12">
        <v>11</v>
      </c>
      <c r="B12" s="29">
        <f>Hesaplama!$G$2*(1+Hesaplama!$G$15)^(ROUNDDOWN(('Kira Karşılaştırma'!A12-1)/12,0))</f>
        <v>12000</v>
      </c>
      <c r="C12" s="29">
        <f>Hesaplama!$G$6*(1+Hesaplama!$G$15)^(ROUNDDOWN(('Kira Karşılaştırma'!A12-1)/12,0))</f>
        <v>27000</v>
      </c>
      <c r="D12" s="29">
        <f ca="1">Hesaplama!$G$9</f>
        <v>17976.423533930261</v>
      </c>
      <c r="E12" s="29">
        <f t="shared" ca="1" si="0"/>
        <v>9023.5764660697387</v>
      </c>
    </row>
    <row r="13" spans="1:8" x14ac:dyDescent="0.25">
      <c r="A13">
        <v>12</v>
      </c>
      <c r="B13" s="29">
        <f>Hesaplama!$G$2*(1+Hesaplama!$G$15)^(ROUNDDOWN(('Kira Karşılaştırma'!A13-1)/12,0))</f>
        <v>12000</v>
      </c>
      <c r="C13" s="29">
        <f>Hesaplama!$G$6*(1+Hesaplama!$G$15)^(ROUNDDOWN(('Kira Karşılaştırma'!A13-1)/12,0))</f>
        <v>27000</v>
      </c>
      <c r="D13" s="29">
        <f ca="1">Hesaplama!$G$9</f>
        <v>17976.423533930261</v>
      </c>
      <c r="E13" s="29">
        <f t="shared" ca="1" si="0"/>
        <v>9023.5764660697387</v>
      </c>
    </row>
    <row r="14" spans="1:8" x14ac:dyDescent="0.25">
      <c r="A14">
        <v>13</v>
      </c>
      <c r="B14" s="29">
        <f>Hesaplama!$G$2*(1+Hesaplama!$G$15)^(ROUNDDOWN(('Kira Karşılaştırma'!A14-1)/12,0))</f>
        <v>18000</v>
      </c>
      <c r="C14" s="29">
        <f>Hesaplama!$G$6*(1+Hesaplama!$G$15)^(ROUNDDOWN(('Kira Karşılaştırma'!A14-1)/12,0))</f>
        <v>40500</v>
      </c>
      <c r="D14" s="29">
        <f ca="1">Hesaplama!$G$9</f>
        <v>17976.423533930261</v>
      </c>
      <c r="E14" s="29">
        <f t="shared" ca="1" si="0"/>
        <v>22523.576466069739</v>
      </c>
    </row>
    <row r="15" spans="1:8" x14ac:dyDescent="0.25">
      <c r="A15">
        <v>14</v>
      </c>
      <c r="B15" s="29">
        <f>Hesaplama!$G$2*(1+Hesaplama!$G$15)^(ROUNDDOWN(('Kira Karşılaştırma'!A15-1)/12,0))</f>
        <v>18000</v>
      </c>
      <c r="C15" s="29">
        <f>Hesaplama!$G$6*(1+Hesaplama!$G$15)^(ROUNDDOWN(('Kira Karşılaştırma'!A15-1)/12,0))</f>
        <v>40500</v>
      </c>
      <c r="D15" s="29">
        <f ca="1">Hesaplama!$G$9</f>
        <v>17976.423533930261</v>
      </c>
      <c r="E15" s="29">
        <f t="shared" ca="1" si="0"/>
        <v>22523.576466069739</v>
      </c>
    </row>
    <row r="16" spans="1:8" x14ac:dyDescent="0.25">
      <c r="A16">
        <v>15</v>
      </c>
      <c r="B16" s="29">
        <f>Hesaplama!$G$2*(1+Hesaplama!$G$15)^(ROUNDDOWN(('Kira Karşılaştırma'!A16-1)/12,0))</f>
        <v>18000</v>
      </c>
      <c r="C16" s="29">
        <f>Hesaplama!$G$6*(1+Hesaplama!$G$15)^(ROUNDDOWN(('Kira Karşılaştırma'!A16-1)/12,0))</f>
        <v>40500</v>
      </c>
      <c r="D16" s="29">
        <f ca="1">Hesaplama!$G$9</f>
        <v>17976.423533930261</v>
      </c>
      <c r="E16" s="29">
        <f t="shared" ca="1" si="0"/>
        <v>22523.576466069739</v>
      </c>
    </row>
    <row r="17" spans="1:5" x14ac:dyDescent="0.25">
      <c r="A17">
        <v>16</v>
      </c>
      <c r="B17" s="29">
        <f>Hesaplama!$G$2*(1+Hesaplama!$G$15)^(ROUNDDOWN(('Kira Karşılaştırma'!A17-1)/12,0))</f>
        <v>18000</v>
      </c>
      <c r="C17" s="29">
        <f>Hesaplama!$G$6*(1+Hesaplama!$G$15)^(ROUNDDOWN(('Kira Karşılaştırma'!A17-1)/12,0))</f>
        <v>40500</v>
      </c>
      <c r="D17" s="29">
        <f ca="1">Hesaplama!$G$9</f>
        <v>17976.423533930261</v>
      </c>
      <c r="E17" s="29">
        <f t="shared" ca="1" si="0"/>
        <v>22523.576466069739</v>
      </c>
    </row>
    <row r="18" spans="1:5" x14ac:dyDescent="0.25">
      <c r="A18">
        <v>17</v>
      </c>
      <c r="B18" s="29">
        <f>Hesaplama!$G$2*(1+Hesaplama!$G$15)^(ROUNDDOWN(('Kira Karşılaştırma'!A18-1)/12,0))</f>
        <v>18000</v>
      </c>
      <c r="C18" s="29">
        <f>Hesaplama!$G$6*(1+Hesaplama!$G$15)^(ROUNDDOWN(('Kira Karşılaştırma'!A18-1)/12,0))</f>
        <v>40500</v>
      </c>
      <c r="D18" s="29">
        <f ca="1">Hesaplama!$G$9</f>
        <v>17976.423533930261</v>
      </c>
      <c r="E18" s="29">
        <f t="shared" ca="1" si="0"/>
        <v>22523.576466069739</v>
      </c>
    </row>
    <row r="19" spans="1:5" x14ac:dyDescent="0.25">
      <c r="A19">
        <v>18</v>
      </c>
      <c r="B19" s="29">
        <f>Hesaplama!$G$2*(1+Hesaplama!$G$15)^(ROUNDDOWN(('Kira Karşılaştırma'!A19-1)/12,0))</f>
        <v>18000</v>
      </c>
      <c r="C19" s="29">
        <f>Hesaplama!$G$6*(1+Hesaplama!$G$15)^(ROUNDDOWN(('Kira Karşılaştırma'!A19-1)/12,0))</f>
        <v>40500</v>
      </c>
      <c r="D19" s="29">
        <f ca="1">Hesaplama!$G$9</f>
        <v>17976.423533930261</v>
      </c>
      <c r="E19" s="29">
        <f t="shared" ca="1" si="0"/>
        <v>22523.576466069739</v>
      </c>
    </row>
    <row r="20" spans="1:5" x14ac:dyDescent="0.25">
      <c r="A20">
        <v>19</v>
      </c>
      <c r="B20" s="29">
        <f>Hesaplama!$G$2*(1+Hesaplama!$G$15)^(ROUNDDOWN(('Kira Karşılaştırma'!A20-1)/12,0))</f>
        <v>18000</v>
      </c>
      <c r="C20" s="29">
        <f>Hesaplama!$G$6*(1+Hesaplama!$G$15)^(ROUNDDOWN(('Kira Karşılaştırma'!A20-1)/12,0))</f>
        <v>40500</v>
      </c>
      <c r="D20" s="29">
        <f ca="1">Hesaplama!$G$9</f>
        <v>17976.423533930261</v>
      </c>
      <c r="E20" s="29">
        <f t="shared" ca="1" si="0"/>
        <v>22523.576466069739</v>
      </c>
    </row>
    <row r="21" spans="1:5" x14ac:dyDescent="0.25">
      <c r="A21">
        <v>20</v>
      </c>
      <c r="B21" s="29">
        <f>Hesaplama!$G$2*(1+Hesaplama!$G$15)^(ROUNDDOWN(('Kira Karşılaştırma'!A21-1)/12,0))</f>
        <v>18000</v>
      </c>
      <c r="C21" s="29">
        <f>Hesaplama!$G$6*(1+Hesaplama!$G$15)^(ROUNDDOWN(('Kira Karşılaştırma'!A21-1)/12,0))</f>
        <v>40500</v>
      </c>
      <c r="D21" s="29">
        <f ca="1">Hesaplama!$G$9</f>
        <v>17976.423533930261</v>
      </c>
      <c r="E21" s="29">
        <f t="shared" ca="1" si="0"/>
        <v>22523.576466069739</v>
      </c>
    </row>
    <row r="22" spans="1:5" x14ac:dyDescent="0.25">
      <c r="A22">
        <v>21</v>
      </c>
      <c r="B22" s="29">
        <f>Hesaplama!$G$2*(1+Hesaplama!$G$15)^(ROUNDDOWN(('Kira Karşılaştırma'!A22-1)/12,0))</f>
        <v>18000</v>
      </c>
      <c r="C22" s="29">
        <f>Hesaplama!$G$6*(1+Hesaplama!$G$15)^(ROUNDDOWN(('Kira Karşılaştırma'!A22-1)/12,0))</f>
        <v>40500</v>
      </c>
      <c r="D22" s="29">
        <f ca="1">Hesaplama!$G$9</f>
        <v>17976.423533930261</v>
      </c>
      <c r="E22" s="29">
        <f t="shared" ca="1" si="0"/>
        <v>22523.576466069739</v>
      </c>
    </row>
    <row r="23" spans="1:5" x14ac:dyDescent="0.25">
      <c r="A23">
        <v>22</v>
      </c>
      <c r="B23" s="29">
        <f>Hesaplama!$G$2*(1+Hesaplama!$G$15)^(ROUNDDOWN(('Kira Karşılaştırma'!A23-1)/12,0))</f>
        <v>18000</v>
      </c>
      <c r="C23" s="29">
        <f>Hesaplama!$G$6*(1+Hesaplama!$G$15)^(ROUNDDOWN(('Kira Karşılaştırma'!A23-1)/12,0))</f>
        <v>40500</v>
      </c>
      <c r="D23" s="29">
        <f ca="1">Hesaplama!$G$9</f>
        <v>17976.423533930261</v>
      </c>
      <c r="E23" s="29">
        <f t="shared" ca="1" si="0"/>
        <v>22523.576466069739</v>
      </c>
    </row>
    <row r="24" spans="1:5" x14ac:dyDescent="0.25">
      <c r="A24">
        <v>23</v>
      </c>
      <c r="B24" s="29">
        <f>Hesaplama!$G$2*(1+Hesaplama!$G$15)^(ROUNDDOWN(('Kira Karşılaştırma'!A24-1)/12,0))</f>
        <v>18000</v>
      </c>
      <c r="C24" s="29">
        <f>Hesaplama!$G$6*(1+Hesaplama!$G$15)^(ROUNDDOWN(('Kira Karşılaştırma'!A24-1)/12,0))</f>
        <v>40500</v>
      </c>
      <c r="D24" s="29">
        <f ca="1">Hesaplama!$G$9</f>
        <v>17976.423533930261</v>
      </c>
      <c r="E24" s="29">
        <f t="shared" ca="1" si="0"/>
        <v>22523.576466069739</v>
      </c>
    </row>
    <row r="25" spans="1:5" x14ac:dyDescent="0.25">
      <c r="A25">
        <v>24</v>
      </c>
      <c r="B25" s="29">
        <f>Hesaplama!$G$2*(1+Hesaplama!$G$15)^(ROUNDDOWN(('Kira Karşılaştırma'!A25-1)/12,0))</f>
        <v>18000</v>
      </c>
      <c r="C25" s="29">
        <f>Hesaplama!$G$6*(1+Hesaplama!$G$15)^(ROUNDDOWN(('Kira Karşılaştırma'!A25-1)/12,0))</f>
        <v>40500</v>
      </c>
      <c r="D25" s="29">
        <f ca="1">Hesaplama!$G$9</f>
        <v>17976.423533930261</v>
      </c>
      <c r="E25" s="29">
        <f t="shared" ca="1" si="0"/>
        <v>22523.576466069739</v>
      </c>
    </row>
    <row r="26" spans="1:5" x14ac:dyDescent="0.25">
      <c r="A26">
        <v>25</v>
      </c>
      <c r="B26" s="29">
        <f>Hesaplama!$G$2*(1+Hesaplama!$G$15)^(ROUNDDOWN(('Kira Karşılaştırma'!A26-1)/12,0))</f>
        <v>27000</v>
      </c>
      <c r="C26" s="29">
        <f>Hesaplama!$G$6*(1+Hesaplama!$G$15)^(ROUNDDOWN(('Kira Karşılaştırma'!A26-1)/12,0))</f>
        <v>60750</v>
      </c>
      <c r="D26" s="29">
        <f ca="1">Hesaplama!$G$9</f>
        <v>17976.423533930261</v>
      </c>
      <c r="E26" s="29">
        <f t="shared" ca="1" si="0"/>
        <v>42773.576466069739</v>
      </c>
    </row>
    <row r="27" spans="1:5" x14ac:dyDescent="0.25">
      <c r="A27">
        <v>26</v>
      </c>
      <c r="B27" s="29">
        <f>Hesaplama!$G$2*(1+Hesaplama!$G$15)^(ROUNDDOWN(('Kira Karşılaştırma'!A27-1)/12,0))</f>
        <v>27000</v>
      </c>
      <c r="C27" s="29">
        <f>Hesaplama!$G$6*(1+Hesaplama!$G$15)^(ROUNDDOWN(('Kira Karşılaştırma'!A27-1)/12,0))</f>
        <v>60750</v>
      </c>
      <c r="D27" s="29">
        <f ca="1">Hesaplama!$G$9</f>
        <v>17976.423533930261</v>
      </c>
      <c r="E27" s="29">
        <f t="shared" ca="1" si="0"/>
        <v>42773.576466069739</v>
      </c>
    </row>
    <row r="28" spans="1:5" x14ac:dyDescent="0.25">
      <c r="A28">
        <v>27</v>
      </c>
      <c r="B28" s="29">
        <f>Hesaplama!$G$2*(1+Hesaplama!$G$15)^(ROUNDDOWN(('Kira Karşılaştırma'!A28-1)/12,0))</f>
        <v>27000</v>
      </c>
      <c r="C28" s="29">
        <f>Hesaplama!$G$6*(1+Hesaplama!$G$15)^(ROUNDDOWN(('Kira Karşılaştırma'!A28-1)/12,0))</f>
        <v>60750</v>
      </c>
      <c r="D28" s="29">
        <f ca="1">Hesaplama!$G$9</f>
        <v>17976.423533930261</v>
      </c>
      <c r="E28" s="29">
        <f t="shared" ca="1" si="0"/>
        <v>42773.576466069739</v>
      </c>
    </row>
    <row r="29" spans="1:5" x14ac:dyDescent="0.25">
      <c r="A29">
        <v>28</v>
      </c>
      <c r="B29" s="29">
        <f>Hesaplama!$G$2*(1+Hesaplama!$G$15)^(ROUNDDOWN(('Kira Karşılaştırma'!A29-1)/12,0))</f>
        <v>27000</v>
      </c>
      <c r="C29" s="29">
        <f>Hesaplama!$G$6*(1+Hesaplama!$G$15)^(ROUNDDOWN(('Kira Karşılaştırma'!A29-1)/12,0))</f>
        <v>60750</v>
      </c>
      <c r="D29" s="29">
        <f ca="1">Hesaplama!$G$9</f>
        <v>17976.423533930261</v>
      </c>
      <c r="E29" s="29">
        <f t="shared" ca="1" si="0"/>
        <v>42773.576466069739</v>
      </c>
    </row>
    <row r="30" spans="1:5" x14ac:dyDescent="0.25">
      <c r="A30">
        <v>29</v>
      </c>
      <c r="B30" s="29">
        <f>Hesaplama!$G$2*(1+Hesaplama!$G$15)^(ROUNDDOWN(('Kira Karşılaştırma'!A30-1)/12,0))</f>
        <v>27000</v>
      </c>
      <c r="C30" s="29">
        <f>Hesaplama!$G$6*(1+Hesaplama!$G$15)^(ROUNDDOWN(('Kira Karşılaştırma'!A30-1)/12,0))</f>
        <v>60750</v>
      </c>
      <c r="D30" s="29">
        <f ca="1">Hesaplama!$G$9</f>
        <v>17976.423533930261</v>
      </c>
      <c r="E30" s="29">
        <f t="shared" ca="1" si="0"/>
        <v>42773.576466069739</v>
      </c>
    </row>
    <row r="31" spans="1:5" x14ac:dyDescent="0.25">
      <c r="A31">
        <v>30</v>
      </c>
      <c r="B31" s="29">
        <f>Hesaplama!$G$2*(1+Hesaplama!$G$15)^(ROUNDDOWN(('Kira Karşılaştırma'!A31-1)/12,0))</f>
        <v>27000</v>
      </c>
      <c r="C31" s="29">
        <f>Hesaplama!$G$6*(1+Hesaplama!$G$15)^(ROUNDDOWN(('Kira Karşılaştırma'!A31-1)/12,0))</f>
        <v>60750</v>
      </c>
      <c r="D31" s="29">
        <f ca="1">Hesaplama!$G$9</f>
        <v>17976.423533930261</v>
      </c>
      <c r="E31" s="29">
        <f t="shared" ca="1" si="0"/>
        <v>42773.576466069739</v>
      </c>
    </row>
    <row r="32" spans="1:5" x14ac:dyDescent="0.25">
      <c r="A32">
        <v>31</v>
      </c>
      <c r="B32" s="29">
        <f>Hesaplama!$G$2*(1+Hesaplama!$G$15)^(ROUNDDOWN(('Kira Karşılaştırma'!A32-1)/12,0))</f>
        <v>27000</v>
      </c>
      <c r="C32" s="29">
        <f>Hesaplama!$G$6*(1+Hesaplama!$G$15)^(ROUNDDOWN(('Kira Karşılaştırma'!A32-1)/12,0))</f>
        <v>60750</v>
      </c>
      <c r="D32" s="29">
        <f ca="1">Hesaplama!$G$9</f>
        <v>17976.423533930261</v>
      </c>
      <c r="E32" s="29">
        <f t="shared" ca="1" si="0"/>
        <v>42773.576466069739</v>
      </c>
    </row>
    <row r="33" spans="1:5" x14ac:dyDescent="0.25">
      <c r="A33">
        <v>32</v>
      </c>
      <c r="B33" s="29">
        <f>Hesaplama!$G$2*(1+Hesaplama!$G$15)^(ROUNDDOWN(('Kira Karşılaştırma'!A33-1)/12,0))</f>
        <v>27000</v>
      </c>
      <c r="C33" s="29">
        <f>Hesaplama!$G$6*(1+Hesaplama!$G$15)^(ROUNDDOWN(('Kira Karşılaştırma'!A33-1)/12,0))</f>
        <v>60750</v>
      </c>
      <c r="D33" s="29">
        <f ca="1">Hesaplama!$G$9</f>
        <v>17976.423533930261</v>
      </c>
      <c r="E33" s="29">
        <f t="shared" ca="1" si="0"/>
        <v>42773.576466069739</v>
      </c>
    </row>
    <row r="34" spans="1:5" x14ac:dyDescent="0.25">
      <c r="A34">
        <v>33</v>
      </c>
      <c r="B34" s="29">
        <f>Hesaplama!$G$2*(1+Hesaplama!$G$15)^(ROUNDDOWN(('Kira Karşılaştırma'!A34-1)/12,0))</f>
        <v>27000</v>
      </c>
      <c r="C34" s="29">
        <f>Hesaplama!$G$6*(1+Hesaplama!$G$15)^(ROUNDDOWN(('Kira Karşılaştırma'!A34-1)/12,0))</f>
        <v>60750</v>
      </c>
      <c r="D34" s="29">
        <f ca="1">Hesaplama!$G$9</f>
        <v>17976.423533930261</v>
      </c>
      <c r="E34" s="29">
        <f t="shared" ca="1" si="0"/>
        <v>42773.576466069739</v>
      </c>
    </row>
    <row r="35" spans="1:5" x14ac:dyDescent="0.25">
      <c r="A35">
        <v>34</v>
      </c>
      <c r="B35" s="29">
        <f>Hesaplama!$G$2*(1+Hesaplama!$G$15)^(ROUNDDOWN(('Kira Karşılaştırma'!A35-1)/12,0))</f>
        <v>27000</v>
      </c>
      <c r="C35" s="29">
        <f>Hesaplama!$G$6*(1+Hesaplama!$G$15)^(ROUNDDOWN(('Kira Karşılaştırma'!A35-1)/12,0))</f>
        <v>60750</v>
      </c>
      <c r="D35" s="29">
        <f ca="1">Hesaplama!$G$9</f>
        <v>17976.423533930261</v>
      </c>
      <c r="E35" s="29">
        <f t="shared" ca="1" si="0"/>
        <v>42773.576466069739</v>
      </c>
    </row>
    <row r="36" spans="1:5" x14ac:dyDescent="0.25">
      <c r="A36">
        <v>35</v>
      </c>
      <c r="B36" s="29">
        <f>Hesaplama!$G$2*(1+Hesaplama!$G$15)^(ROUNDDOWN(('Kira Karşılaştırma'!A36-1)/12,0))</f>
        <v>27000</v>
      </c>
      <c r="C36" s="29">
        <f>Hesaplama!$G$6*(1+Hesaplama!$G$15)^(ROUNDDOWN(('Kira Karşılaştırma'!A36-1)/12,0))</f>
        <v>60750</v>
      </c>
      <c r="D36" s="29">
        <f ca="1">Hesaplama!$G$9</f>
        <v>17976.423533930261</v>
      </c>
      <c r="E36" s="29">
        <f t="shared" ca="1" si="0"/>
        <v>42773.576466069739</v>
      </c>
    </row>
    <row r="37" spans="1:5" x14ac:dyDescent="0.25">
      <c r="A37">
        <v>36</v>
      </c>
      <c r="B37" s="29">
        <f>Hesaplama!$G$2*(1+Hesaplama!$G$15)^(ROUNDDOWN(('Kira Karşılaştırma'!A37-1)/12,0))</f>
        <v>27000</v>
      </c>
      <c r="C37" s="29">
        <f>Hesaplama!$G$6*(1+Hesaplama!$G$15)^(ROUNDDOWN(('Kira Karşılaştırma'!A37-1)/12,0))</f>
        <v>60750</v>
      </c>
      <c r="D37" s="29">
        <f ca="1">Hesaplama!$G$9</f>
        <v>17976.423533930261</v>
      </c>
      <c r="E37" s="29">
        <f t="shared" ca="1" si="0"/>
        <v>42773.576466069739</v>
      </c>
    </row>
    <row r="38" spans="1:5" x14ac:dyDescent="0.25">
      <c r="A38">
        <v>37</v>
      </c>
      <c r="B38" s="29">
        <f>Hesaplama!$G$2*(1+Hesaplama!$G$15)^(ROUNDDOWN(('Kira Karşılaştırma'!A38-1)/12,0))</f>
        <v>40500</v>
      </c>
      <c r="C38" s="29">
        <f>Hesaplama!$G$6*(1+Hesaplama!$G$15)^(ROUNDDOWN(('Kira Karşılaştırma'!A38-1)/12,0))</f>
        <v>91125</v>
      </c>
      <c r="D38" s="29">
        <f ca="1">Hesaplama!$G$9</f>
        <v>17976.423533930261</v>
      </c>
      <c r="E38" s="29">
        <f t="shared" ca="1" si="0"/>
        <v>73148.576466069731</v>
      </c>
    </row>
    <row r="39" spans="1:5" x14ac:dyDescent="0.25">
      <c r="A39">
        <v>38</v>
      </c>
      <c r="B39" s="29">
        <f>Hesaplama!$G$2*(1+Hesaplama!$G$15)^(ROUNDDOWN(('Kira Karşılaştırma'!A39-1)/12,0))</f>
        <v>40500</v>
      </c>
      <c r="C39" s="29">
        <f>Hesaplama!$G$6*(1+Hesaplama!$G$15)^(ROUNDDOWN(('Kira Karşılaştırma'!A39-1)/12,0))</f>
        <v>91125</v>
      </c>
      <c r="D39" s="29">
        <f ca="1">Hesaplama!$G$9</f>
        <v>17976.423533930261</v>
      </c>
      <c r="E39" s="29">
        <f t="shared" ca="1" si="0"/>
        <v>73148.576466069731</v>
      </c>
    </row>
    <row r="40" spans="1:5" x14ac:dyDescent="0.25">
      <c r="A40">
        <v>39</v>
      </c>
      <c r="B40" s="29">
        <f>Hesaplama!$G$2*(1+Hesaplama!$G$15)^(ROUNDDOWN(('Kira Karşılaştırma'!A40-1)/12,0))</f>
        <v>40500</v>
      </c>
      <c r="C40" s="29">
        <f>Hesaplama!$G$6*(1+Hesaplama!$G$15)^(ROUNDDOWN(('Kira Karşılaştırma'!A40-1)/12,0))</f>
        <v>91125</v>
      </c>
      <c r="D40" s="29">
        <f ca="1">Hesaplama!$G$9</f>
        <v>17976.423533930261</v>
      </c>
      <c r="E40" s="29">
        <f t="shared" ca="1" si="0"/>
        <v>73148.576466069731</v>
      </c>
    </row>
    <row r="41" spans="1:5" x14ac:dyDescent="0.25">
      <c r="A41">
        <v>40</v>
      </c>
      <c r="B41" s="29">
        <f>Hesaplama!$G$2*(1+Hesaplama!$G$15)^(ROUNDDOWN(('Kira Karşılaştırma'!A41-1)/12,0))</f>
        <v>40500</v>
      </c>
      <c r="C41" s="29">
        <f>Hesaplama!$G$6*(1+Hesaplama!$G$15)^(ROUNDDOWN(('Kira Karşılaştırma'!A41-1)/12,0))</f>
        <v>91125</v>
      </c>
      <c r="D41" s="29">
        <f ca="1">Hesaplama!$G$9</f>
        <v>17976.423533930261</v>
      </c>
      <c r="E41" s="29">
        <f t="shared" ca="1" si="0"/>
        <v>73148.576466069731</v>
      </c>
    </row>
    <row r="42" spans="1:5" x14ac:dyDescent="0.25">
      <c r="A42">
        <v>41</v>
      </c>
      <c r="B42" s="29">
        <f>Hesaplama!$G$2*(1+Hesaplama!$G$15)^(ROUNDDOWN(('Kira Karşılaştırma'!A42-1)/12,0))</f>
        <v>40500</v>
      </c>
      <c r="C42" s="29">
        <f>Hesaplama!$G$6*(1+Hesaplama!$G$15)^(ROUNDDOWN(('Kira Karşılaştırma'!A42-1)/12,0))</f>
        <v>91125</v>
      </c>
      <c r="D42" s="29">
        <f ca="1">Hesaplama!$G$9</f>
        <v>17976.423533930261</v>
      </c>
      <c r="E42" s="29">
        <f t="shared" ca="1" si="0"/>
        <v>73148.576466069731</v>
      </c>
    </row>
    <row r="43" spans="1:5" x14ac:dyDescent="0.25">
      <c r="A43">
        <v>42</v>
      </c>
      <c r="B43" s="29">
        <f>Hesaplama!$G$2*(1+Hesaplama!$G$15)^(ROUNDDOWN(('Kira Karşılaştırma'!A43-1)/12,0))</f>
        <v>40500</v>
      </c>
      <c r="C43" s="29">
        <f>Hesaplama!$G$6*(1+Hesaplama!$G$15)^(ROUNDDOWN(('Kira Karşılaştırma'!A43-1)/12,0))</f>
        <v>91125</v>
      </c>
      <c r="D43" s="29">
        <f ca="1">Hesaplama!$G$9</f>
        <v>17976.423533930261</v>
      </c>
      <c r="E43" s="29">
        <f t="shared" ca="1" si="0"/>
        <v>73148.576466069731</v>
      </c>
    </row>
    <row r="44" spans="1:5" x14ac:dyDescent="0.25">
      <c r="A44">
        <v>43</v>
      </c>
      <c r="B44" s="29">
        <f>Hesaplama!$G$2*(1+Hesaplama!$G$15)^(ROUNDDOWN(('Kira Karşılaştırma'!A44-1)/12,0))</f>
        <v>40500</v>
      </c>
      <c r="C44" s="29">
        <f>Hesaplama!$G$6*(1+Hesaplama!$G$15)^(ROUNDDOWN(('Kira Karşılaştırma'!A44-1)/12,0))</f>
        <v>91125</v>
      </c>
      <c r="D44" s="29">
        <f ca="1">Hesaplama!$G$9</f>
        <v>17976.423533930261</v>
      </c>
      <c r="E44" s="29">
        <f t="shared" ca="1" si="0"/>
        <v>73148.576466069731</v>
      </c>
    </row>
    <row r="45" spans="1:5" x14ac:dyDescent="0.25">
      <c r="A45">
        <v>44</v>
      </c>
      <c r="B45" s="29">
        <f>Hesaplama!$G$2*(1+Hesaplama!$G$15)^(ROUNDDOWN(('Kira Karşılaştırma'!A45-1)/12,0))</f>
        <v>40500</v>
      </c>
      <c r="C45" s="29">
        <f>Hesaplama!$G$6*(1+Hesaplama!$G$15)^(ROUNDDOWN(('Kira Karşılaştırma'!A45-1)/12,0))</f>
        <v>91125</v>
      </c>
      <c r="D45" s="29">
        <f ca="1">Hesaplama!$G$9</f>
        <v>17976.423533930261</v>
      </c>
      <c r="E45" s="29">
        <f t="shared" ca="1" si="0"/>
        <v>73148.576466069731</v>
      </c>
    </row>
    <row r="46" spans="1:5" x14ac:dyDescent="0.25">
      <c r="A46">
        <v>45</v>
      </c>
      <c r="B46" s="29">
        <f>Hesaplama!$G$2*(1+Hesaplama!$G$15)^(ROUNDDOWN(('Kira Karşılaştırma'!A46-1)/12,0))</f>
        <v>40500</v>
      </c>
      <c r="C46" s="29">
        <f>Hesaplama!$G$6*(1+Hesaplama!$G$15)^(ROUNDDOWN(('Kira Karşılaştırma'!A46-1)/12,0))</f>
        <v>91125</v>
      </c>
      <c r="D46" s="29">
        <f ca="1">Hesaplama!$G$9</f>
        <v>17976.423533930261</v>
      </c>
      <c r="E46" s="29">
        <f t="shared" ca="1" si="0"/>
        <v>73148.576466069731</v>
      </c>
    </row>
    <row r="47" spans="1:5" x14ac:dyDescent="0.25">
      <c r="A47">
        <v>46</v>
      </c>
      <c r="B47" s="29">
        <f>Hesaplama!$G$2*(1+Hesaplama!$G$15)^(ROUNDDOWN(('Kira Karşılaştırma'!A47-1)/12,0))</f>
        <v>40500</v>
      </c>
      <c r="C47" s="29">
        <f>Hesaplama!$G$6*(1+Hesaplama!$G$15)^(ROUNDDOWN(('Kira Karşılaştırma'!A47-1)/12,0))</f>
        <v>91125</v>
      </c>
      <c r="D47" s="29">
        <f ca="1">Hesaplama!$G$9</f>
        <v>17976.423533930261</v>
      </c>
      <c r="E47" s="29">
        <f t="shared" ca="1" si="0"/>
        <v>73148.576466069731</v>
      </c>
    </row>
    <row r="48" spans="1:5" x14ac:dyDescent="0.25">
      <c r="A48">
        <v>47</v>
      </c>
      <c r="B48" s="29">
        <f>Hesaplama!$G$2*(1+Hesaplama!$G$15)^(ROUNDDOWN(('Kira Karşılaştırma'!A48-1)/12,0))</f>
        <v>40500</v>
      </c>
      <c r="C48" s="29">
        <f>Hesaplama!$G$6*(1+Hesaplama!$G$15)^(ROUNDDOWN(('Kira Karşılaştırma'!A48-1)/12,0))</f>
        <v>91125</v>
      </c>
      <c r="D48" s="29">
        <f ca="1">Hesaplama!$G$9</f>
        <v>17976.423533930261</v>
      </c>
      <c r="E48" s="29">
        <f t="shared" ca="1" si="0"/>
        <v>73148.576466069731</v>
      </c>
    </row>
    <row r="49" spans="1:5" x14ac:dyDescent="0.25">
      <c r="A49">
        <v>48</v>
      </c>
      <c r="B49" s="29">
        <f>Hesaplama!$G$2*(1+Hesaplama!$G$15)^(ROUNDDOWN(('Kira Karşılaştırma'!A49-1)/12,0))</f>
        <v>40500</v>
      </c>
      <c r="C49" s="29">
        <f>Hesaplama!$G$6*(1+Hesaplama!$G$15)^(ROUNDDOWN(('Kira Karşılaştırma'!A49-1)/12,0))</f>
        <v>91125</v>
      </c>
      <c r="D49" s="29">
        <f ca="1">Hesaplama!$G$9</f>
        <v>17976.423533930261</v>
      </c>
      <c r="E49" s="29">
        <f t="shared" ca="1" si="0"/>
        <v>73148.576466069731</v>
      </c>
    </row>
    <row r="50" spans="1:5" x14ac:dyDescent="0.25">
      <c r="A50">
        <v>49</v>
      </c>
      <c r="B50" s="29">
        <f>Hesaplama!$G$2*(1+Hesaplama!$G$15)^(ROUNDDOWN(('Kira Karşılaştırma'!A50-1)/12,0))</f>
        <v>60750</v>
      </c>
      <c r="C50" s="29">
        <f>Hesaplama!$G$6*(1+Hesaplama!$G$15)^(ROUNDDOWN(('Kira Karşılaştırma'!A50-1)/12,0))</f>
        <v>136687.5</v>
      </c>
      <c r="D50" s="29">
        <f ca="1">Hesaplama!$G$9</f>
        <v>17976.423533930261</v>
      </c>
      <c r="E50" s="29">
        <f t="shared" ca="1" si="0"/>
        <v>118711.07646606973</v>
      </c>
    </row>
    <row r="51" spans="1:5" x14ac:dyDescent="0.25">
      <c r="A51">
        <v>50</v>
      </c>
      <c r="B51" s="29">
        <f>Hesaplama!$G$2*(1+Hesaplama!$G$15)^(ROUNDDOWN(('Kira Karşılaştırma'!A51-1)/12,0))</f>
        <v>60750</v>
      </c>
      <c r="C51" s="29">
        <f>Hesaplama!$G$6*(1+Hesaplama!$G$15)^(ROUNDDOWN(('Kira Karşılaştırma'!A51-1)/12,0))</f>
        <v>136687.5</v>
      </c>
      <c r="D51" s="29">
        <f ca="1">Hesaplama!$G$9</f>
        <v>17976.423533930261</v>
      </c>
      <c r="E51" s="29">
        <f t="shared" ca="1" si="0"/>
        <v>118711.07646606973</v>
      </c>
    </row>
    <row r="52" spans="1:5" x14ac:dyDescent="0.25">
      <c r="A52">
        <v>51</v>
      </c>
      <c r="B52" s="29">
        <f>Hesaplama!$G$2*(1+Hesaplama!$G$15)^(ROUNDDOWN(('Kira Karşılaştırma'!A52-1)/12,0))</f>
        <v>60750</v>
      </c>
      <c r="C52" s="29">
        <f>Hesaplama!$G$6*(1+Hesaplama!$G$15)^(ROUNDDOWN(('Kira Karşılaştırma'!A52-1)/12,0))</f>
        <v>136687.5</v>
      </c>
      <c r="D52" s="29">
        <f ca="1">Hesaplama!$G$9</f>
        <v>17976.423533930261</v>
      </c>
      <c r="E52" s="29">
        <f t="shared" ca="1" si="0"/>
        <v>118711.07646606973</v>
      </c>
    </row>
    <row r="53" spans="1:5" x14ac:dyDescent="0.25">
      <c r="A53">
        <v>52</v>
      </c>
      <c r="B53" s="29">
        <f>Hesaplama!$G$2*(1+Hesaplama!$G$15)^(ROUNDDOWN(('Kira Karşılaştırma'!A53-1)/12,0))</f>
        <v>60750</v>
      </c>
      <c r="C53" s="29">
        <f>Hesaplama!$G$6*(1+Hesaplama!$G$15)^(ROUNDDOWN(('Kira Karşılaştırma'!A53-1)/12,0))</f>
        <v>136687.5</v>
      </c>
      <c r="D53" s="29">
        <f ca="1">Hesaplama!$G$9</f>
        <v>17976.423533930261</v>
      </c>
      <c r="E53" s="29">
        <f t="shared" ca="1" si="0"/>
        <v>118711.07646606973</v>
      </c>
    </row>
    <row r="54" spans="1:5" x14ac:dyDescent="0.25">
      <c r="A54">
        <v>53</v>
      </c>
      <c r="B54" s="29">
        <f>Hesaplama!$G$2*(1+Hesaplama!$G$15)^(ROUNDDOWN(('Kira Karşılaştırma'!A54-1)/12,0))</f>
        <v>60750</v>
      </c>
      <c r="C54" s="29">
        <f>Hesaplama!$G$6*(1+Hesaplama!$G$15)^(ROUNDDOWN(('Kira Karşılaştırma'!A54-1)/12,0))</f>
        <v>136687.5</v>
      </c>
      <c r="D54" s="29">
        <f ca="1">Hesaplama!$G$9</f>
        <v>17976.423533930261</v>
      </c>
      <c r="E54" s="29">
        <f t="shared" ca="1" si="0"/>
        <v>118711.07646606973</v>
      </c>
    </row>
    <row r="55" spans="1:5" x14ac:dyDescent="0.25">
      <c r="A55">
        <v>54</v>
      </c>
      <c r="B55" s="29">
        <f>Hesaplama!$G$2*(1+Hesaplama!$G$15)^(ROUNDDOWN(('Kira Karşılaştırma'!A55-1)/12,0))</f>
        <v>60750</v>
      </c>
      <c r="C55" s="29">
        <f>Hesaplama!$G$6*(1+Hesaplama!$G$15)^(ROUNDDOWN(('Kira Karşılaştırma'!A55-1)/12,0))</f>
        <v>136687.5</v>
      </c>
      <c r="D55" s="29">
        <f ca="1">Hesaplama!$G$9</f>
        <v>17976.423533930261</v>
      </c>
      <c r="E55" s="29">
        <f t="shared" ca="1" si="0"/>
        <v>118711.07646606973</v>
      </c>
    </row>
    <row r="56" spans="1:5" x14ac:dyDescent="0.25">
      <c r="A56">
        <v>55</v>
      </c>
      <c r="B56" s="29">
        <f>Hesaplama!$G$2*(1+Hesaplama!$G$15)^(ROUNDDOWN(('Kira Karşılaştırma'!A56-1)/12,0))</f>
        <v>60750</v>
      </c>
      <c r="C56" s="29">
        <f>Hesaplama!$G$6*(1+Hesaplama!$G$15)^(ROUNDDOWN(('Kira Karşılaştırma'!A56-1)/12,0))</f>
        <v>136687.5</v>
      </c>
      <c r="D56" s="29">
        <f ca="1">Hesaplama!$G$9</f>
        <v>17976.423533930261</v>
      </c>
      <c r="E56" s="29">
        <f t="shared" ca="1" si="0"/>
        <v>118711.07646606973</v>
      </c>
    </row>
    <row r="57" spans="1:5" x14ac:dyDescent="0.25">
      <c r="A57">
        <v>56</v>
      </c>
      <c r="B57" s="29">
        <f>Hesaplama!$G$2*(1+Hesaplama!$G$15)^(ROUNDDOWN(('Kira Karşılaştırma'!A57-1)/12,0))</f>
        <v>60750</v>
      </c>
      <c r="C57" s="29">
        <f>Hesaplama!$G$6*(1+Hesaplama!$G$15)^(ROUNDDOWN(('Kira Karşılaştırma'!A57-1)/12,0))</f>
        <v>136687.5</v>
      </c>
      <c r="D57" s="29">
        <f ca="1">Hesaplama!$G$9</f>
        <v>17976.423533930261</v>
      </c>
      <c r="E57" s="29">
        <f t="shared" ca="1" si="0"/>
        <v>118711.07646606973</v>
      </c>
    </row>
    <row r="58" spans="1:5" x14ac:dyDescent="0.25">
      <c r="A58">
        <v>57</v>
      </c>
      <c r="B58" s="29">
        <f>Hesaplama!$G$2*(1+Hesaplama!$G$15)^(ROUNDDOWN(('Kira Karşılaştırma'!A58-1)/12,0))</f>
        <v>60750</v>
      </c>
      <c r="C58" s="29">
        <f>Hesaplama!$G$6*(1+Hesaplama!$G$15)^(ROUNDDOWN(('Kira Karşılaştırma'!A58-1)/12,0))</f>
        <v>136687.5</v>
      </c>
      <c r="D58" s="29">
        <f ca="1">Hesaplama!$G$9</f>
        <v>17976.423533930261</v>
      </c>
      <c r="E58" s="29">
        <f t="shared" ca="1" si="0"/>
        <v>118711.07646606973</v>
      </c>
    </row>
    <row r="59" spans="1:5" x14ac:dyDescent="0.25">
      <c r="A59">
        <v>58</v>
      </c>
      <c r="B59" s="29">
        <f>Hesaplama!$G$2*(1+Hesaplama!$G$15)^(ROUNDDOWN(('Kira Karşılaştırma'!A59-1)/12,0))</f>
        <v>60750</v>
      </c>
      <c r="C59" s="29">
        <f>Hesaplama!$G$6*(1+Hesaplama!$G$15)^(ROUNDDOWN(('Kira Karşılaştırma'!A59-1)/12,0))</f>
        <v>136687.5</v>
      </c>
      <c r="D59" s="29">
        <f ca="1">Hesaplama!$G$9</f>
        <v>17976.423533930261</v>
      </c>
      <c r="E59" s="29">
        <f t="shared" ca="1" si="0"/>
        <v>118711.07646606973</v>
      </c>
    </row>
    <row r="60" spans="1:5" x14ac:dyDescent="0.25">
      <c r="A60">
        <v>59</v>
      </c>
      <c r="B60" s="29">
        <f>Hesaplama!$G$2*(1+Hesaplama!$G$15)^(ROUNDDOWN(('Kira Karşılaştırma'!A60-1)/12,0))</f>
        <v>60750</v>
      </c>
      <c r="C60" s="29">
        <f>Hesaplama!$G$6*(1+Hesaplama!$G$15)^(ROUNDDOWN(('Kira Karşılaştırma'!A60-1)/12,0))</f>
        <v>136687.5</v>
      </c>
      <c r="D60" s="29">
        <f ca="1">Hesaplama!$G$9</f>
        <v>17976.423533930261</v>
      </c>
      <c r="E60" s="29">
        <f t="shared" ca="1" si="0"/>
        <v>118711.07646606973</v>
      </c>
    </row>
    <row r="61" spans="1:5" x14ac:dyDescent="0.25">
      <c r="A61">
        <v>60</v>
      </c>
      <c r="B61" s="29">
        <f>Hesaplama!$G$2*(1+Hesaplama!$G$15)^(ROUNDDOWN(('Kira Karşılaştırma'!A61-1)/12,0))</f>
        <v>60750</v>
      </c>
      <c r="C61" s="29">
        <f>Hesaplama!$G$6*(1+Hesaplama!$G$15)^(ROUNDDOWN(('Kira Karşılaştırma'!A61-1)/12,0))</f>
        <v>136687.5</v>
      </c>
      <c r="D61" s="29">
        <f ca="1">Hesaplama!$G$9</f>
        <v>17976.423533930261</v>
      </c>
      <c r="E61" s="29">
        <f t="shared" ca="1" si="0"/>
        <v>118711.07646606973</v>
      </c>
    </row>
    <row r="62" spans="1:5" x14ac:dyDescent="0.25">
      <c r="B62" s="29"/>
      <c r="C62" s="29"/>
      <c r="D62" s="29"/>
      <c r="E62" s="29"/>
    </row>
    <row r="63" spans="1:5" x14ac:dyDescent="0.25">
      <c r="B63" s="29"/>
      <c r="C63" s="29"/>
      <c r="D63" s="29"/>
      <c r="E63" s="29"/>
    </row>
    <row r="64" spans="1:5" x14ac:dyDescent="0.25">
      <c r="B64" s="29"/>
      <c r="C64" s="29"/>
      <c r="D64" s="29"/>
      <c r="E64" s="29"/>
    </row>
    <row r="65" spans="2:5" x14ac:dyDescent="0.25">
      <c r="B65" s="29"/>
      <c r="C65" s="29"/>
      <c r="D65" s="29"/>
      <c r="E65" s="29"/>
    </row>
    <row r="66" spans="2:5" x14ac:dyDescent="0.25">
      <c r="B66" s="29"/>
      <c r="C66" s="29"/>
      <c r="D66" s="29"/>
      <c r="E66" s="29"/>
    </row>
    <row r="67" spans="2:5" x14ac:dyDescent="0.25">
      <c r="B67" s="29"/>
      <c r="C67" s="29"/>
      <c r="D67" s="29"/>
      <c r="E67" s="29"/>
    </row>
    <row r="68" spans="2:5" x14ac:dyDescent="0.25">
      <c r="B68" s="29"/>
      <c r="C68" s="29"/>
      <c r="D68" s="29"/>
      <c r="E68" s="29"/>
    </row>
    <row r="69" spans="2:5" x14ac:dyDescent="0.25">
      <c r="B69" s="29"/>
      <c r="C69" s="29"/>
      <c r="D69" s="29"/>
      <c r="E69" s="29"/>
    </row>
    <row r="70" spans="2:5" x14ac:dyDescent="0.25">
      <c r="B70" s="29"/>
      <c r="C70" s="29"/>
      <c r="D70" s="29"/>
      <c r="E70" s="29"/>
    </row>
    <row r="71" spans="2:5" x14ac:dyDescent="0.25">
      <c r="B71" s="29"/>
      <c r="C71" s="29"/>
      <c r="D71" s="29"/>
      <c r="E71" s="29"/>
    </row>
    <row r="72" spans="2:5" x14ac:dyDescent="0.25">
      <c r="B72" s="29"/>
      <c r="C72" s="29"/>
      <c r="D72" s="29"/>
      <c r="E72" s="29"/>
    </row>
    <row r="73" spans="2:5" x14ac:dyDescent="0.25">
      <c r="B73" s="29"/>
      <c r="C73" s="29"/>
      <c r="D73" s="29"/>
      <c r="E73" s="29"/>
    </row>
    <row r="74" spans="2:5" x14ac:dyDescent="0.25">
      <c r="B74" s="29"/>
      <c r="C74" s="29"/>
      <c r="D74" s="29"/>
      <c r="E74" s="29"/>
    </row>
    <row r="75" spans="2:5" x14ac:dyDescent="0.25">
      <c r="B75" s="29"/>
      <c r="C75" s="29"/>
      <c r="D75" s="29"/>
      <c r="E75" s="29"/>
    </row>
    <row r="76" spans="2:5" x14ac:dyDescent="0.25">
      <c r="B76" s="29"/>
      <c r="C76" s="29"/>
      <c r="D76" s="29"/>
      <c r="E76" s="29"/>
    </row>
    <row r="77" spans="2:5" x14ac:dyDescent="0.25">
      <c r="B77" s="29"/>
      <c r="C77" s="29"/>
      <c r="D77" s="29"/>
      <c r="E77" s="29"/>
    </row>
    <row r="78" spans="2:5" x14ac:dyDescent="0.25">
      <c r="B78" s="29"/>
      <c r="C78" s="29"/>
      <c r="D78" s="29"/>
      <c r="E78" s="29"/>
    </row>
    <row r="79" spans="2:5" x14ac:dyDescent="0.25">
      <c r="B79" s="29"/>
      <c r="C79" s="29"/>
      <c r="D79" s="29"/>
      <c r="E79" s="29"/>
    </row>
    <row r="80" spans="2:5" x14ac:dyDescent="0.25">
      <c r="B80" s="29"/>
      <c r="C80" s="29"/>
      <c r="D80" s="29"/>
      <c r="E80" s="29"/>
    </row>
    <row r="81" spans="2:5" x14ac:dyDescent="0.25">
      <c r="B81" s="29"/>
      <c r="C81" s="29"/>
      <c r="D81" s="29"/>
      <c r="E81" s="29"/>
    </row>
    <row r="82" spans="2:5" x14ac:dyDescent="0.25">
      <c r="B82" s="29"/>
      <c r="C82" s="29"/>
      <c r="D82" s="29"/>
      <c r="E82" s="29"/>
    </row>
    <row r="83" spans="2:5" x14ac:dyDescent="0.25">
      <c r="B83" s="29"/>
      <c r="C83" s="29"/>
      <c r="D83" s="29"/>
      <c r="E83" s="29"/>
    </row>
    <row r="84" spans="2:5" x14ac:dyDescent="0.25">
      <c r="B84" s="29"/>
      <c r="C84" s="29"/>
      <c r="D84" s="29"/>
      <c r="E84" s="29"/>
    </row>
    <row r="85" spans="2:5" x14ac:dyDescent="0.25">
      <c r="B85" s="29"/>
      <c r="C85" s="29"/>
      <c r="D85" s="29"/>
      <c r="E85" s="29"/>
    </row>
    <row r="86" spans="2:5" x14ac:dyDescent="0.25">
      <c r="B86" s="29"/>
      <c r="C86" s="29"/>
      <c r="D86" s="29"/>
      <c r="E86" s="29"/>
    </row>
    <row r="87" spans="2:5" x14ac:dyDescent="0.25">
      <c r="B87" s="29"/>
      <c r="C87" s="29"/>
      <c r="D87" s="29"/>
      <c r="E87" s="29"/>
    </row>
    <row r="88" spans="2:5" x14ac:dyDescent="0.25">
      <c r="B88" s="29"/>
      <c r="C88" s="29"/>
      <c r="D88" s="29"/>
      <c r="E88" s="29"/>
    </row>
    <row r="89" spans="2:5" x14ac:dyDescent="0.25">
      <c r="B89" s="29"/>
      <c r="C89" s="29"/>
      <c r="D89" s="29"/>
      <c r="E89" s="29"/>
    </row>
    <row r="90" spans="2:5" x14ac:dyDescent="0.25">
      <c r="B90" s="29"/>
      <c r="C90" s="29"/>
      <c r="D90" s="29"/>
      <c r="E90" s="29"/>
    </row>
    <row r="91" spans="2:5" x14ac:dyDescent="0.25">
      <c r="B91" s="29"/>
      <c r="C91" s="29"/>
      <c r="D91" s="29"/>
      <c r="E91" s="29"/>
    </row>
    <row r="92" spans="2:5" x14ac:dyDescent="0.25">
      <c r="B92" s="29"/>
      <c r="C92" s="29"/>
      <c r="D92" s="29"/>
      <c r="E92" s="29"/>
    </row>
    <row r="93" spans="2:5" x14ac:dyDescent="0.25">
      <c r="B93" s="29"/>
      <c r="C93" s="29"/>
      <c r="D93" s="29"/>
      <c r="E93" s="29"/>
    </row>
    <row r="94" spans="2:5" x14ac:dyDescent="0.25">
      <c r="B94" s="29"/>
      <c r="C94" s="29"/>
      <c r="D94" s="29"/>
      <c r="E94" s="29"/>
    </row>
    <row r="95" spans="2:5" x14ac:dyDescent="0.25">
      <c r="B95" s="29"/>
      <c r="C95" s="29"/>
      <c r="D95" s="29"/>
      <c r="E95" s="29"/>
    </row>
    <row r="96" spans="2:5" x14ac:dyDescent="0.25">
      <c r="B96" s="29"/>
      <c r="C96" s="29"/>
      <c r="D96" s="29"/>
      <c r="E96" s="29"/>
    </row>
    <row r="97" spans="2:5" x14ac:dyDescent="0.25">
      <c r="B97" s="29"/>
      <c r="C97" s="29"/>
      <c r="D97" s="29"/>
      <c r="E97" s="29"/>
    </row>
    <row r="98" spans="2:5" x14ac:dyDescent="0.25">
      <c r="B98" s="29"/>
      <c r="C98" s="29"/>
      <c r="D98" s="29"/>
      <c r="E98" s="29"/>
    </row>
    <row r="99" spans="2:5" x14ac:dyDescent="0.25">
      <c r="B99" s="29"/>
      <c r="C99" s="29"/>
      <c r="D99" s="29"/>
      <c r="E99" s="29"/>
    </row>
    <row r="100" spans="2:5" x14ac:dyDescent="0.25">
      <c r="B100" s="29"/>
      <c r="C100" s="29"/>
      <c r="D100" s="29"/>
      <c r="E100" s="29"/>
    </row>
    <row r="101" spans="2:5" x14ac:dyDescent="0.25">
      <c r="B101" s="29"/>
      <c r="C101" s="29"/>
      <c r="D101" s="29"/>
      <c r="E101" s="29"/>
    </row>
    <row r="102" spans="2:5" x14ac:dyDescent="0.25">
      <c r="B102" s="29"/>
      <c r="C102" s="29"/>
      <c r="D102" s="29"/>
      <c r="E102" s="29"/>
    </row>
    <row r="103" spans="2:5" x14ac:dyDescent="0.25">
      <c r="B103" s="29"/>
      <c r="C103" s="29"/>
      <c r="D103" s="29"/>
      <c r="E103" s="29"/>
    </row>
    <row r="104" spans="2:5" x14ac:dyDescent="0.25">
      <c r="B104" s="29"/>
      <c r="C104" s="29"/>
      <c r="D104" s="29"/>
      <c r="E104" s="29"/>
    </row>
    <row r="105" spans="2:5" x14ac:dyDescent="0.25">
      <c r="B105" s="29"/>
      <c r="C105" s="29"/>
      <c r="D105" s="29"/>
      <c r="E105" s="29"/>
    </row>
    <row r="106" spans="2:5" x14ac:dyDescent="0.25">
      <c r="B106" s="29"/>
      <c r="C106" s="29"/>
      <c r="D106" s="29"/>
      <c r="E106" s="29"/>
    </row>
    <row r="107" spans="2:5" x14ac:dyDescent="0.25">
      <c r="B107" s="29"/>
      <c r="C107" s="29"/>
      <c r="D107" s="29"/>
      <c r="E107" s="29"/>
    </row>
    <row r="108" spans="2:5" x14ac:dyDescent="0.25">
      <c r="B108" s="29"/>
      <c r="C108" s="29"/>
      <c r="D108" s="29"/>
      <c r="E108" s="29"/>
    </row>
    <row r="109" spans="2:5" x14ac:dyDescent="0.25">
      <c r="B109" s="29"/>
      <c r="C109" s="29"/>
      <c r="D109" s="29"/>
      <c r="E109" s="29"/>
    </row>
    <row r="110" spans="2:5" x14ac:dyDescent="0.25">
      <c r="B110" s="29"/>
      <c r="C110" s="29"/>
      <c r="D110" s="29"/>
      <c r="E110" s="29"/>
    </row>
    <row r="111" spans="2:5" x14ac:dyDescent="0.25">
      <c r="B111" s="29"/>
      <c r="C111" s="29"/>
      <c r="D111" s="29"/>
      <c r="E111" s="29"/>
    </row>
    <row r="112" spans="2:5" x14ac:dyDescent="0.25">
      <c r="B112" s="29"/>
      <c r="C112" s="29"/>
      <c r="D112" s="29"/>
      <c r="E112" s="29"/>
    </row>
    <row r="113" spans="2:5" x14ac:dyDescent="0.25">
      <c r="B113" s="29"/>
      <c r="C113" s="29"/>
      <c r="D113" s="29"/>
      <c r="E113" s="29"/>
    </row>
    <row r="114" spans="2:5" x14ac:dyDescent="0.25">
      <c r="B114" s="29"/>
      <c r="C114" s="29"/>
      <c r="D114" s="29"/>
      <c r="E114" s="29"/>
    </row>
    <row r="115" spans="2:5" x14ac:dyDescent="0.25">
      <c r="B115" s="29"/>
      <c r="C115" s="29"/>
      <c r="D115" s="29"/>
      <c r="E115" s="29"/>
    </row>
    <row r="116" spans="2:5" x14ac:dyDescent="0.25">
      <c r="B116" s="29"/>
      <c r="C116" s="29"/>
      <c r="D116" s="29"/>
      <c r="E116" s="29"/>
    </row>
    <row r="117" spans="2:5" x14ac:dyDescent="0.25">
      <c r="B117" s="29"/>
      <c r="C117" s="29"/>
      <c r="D117" s="29"/>
      <c r="E117" s="29"/>
    </row>
    <row r="118" spans="2:5" x14ac:dyDescent="0.25">
      <c r="B118" s="29"/>
      <c r="C118" s="29"/>
      <c r="D118" s="29"/>
      <c r="E118" s="29"/>
    </row>
    <row r="119" spans="2:5" x14ac:dyDescent="0.25">
      <c r="B119" s="29"/>
      <c r="C119" s="29"/>
      <c r="D119" s="29"/>
      <c r="E119" s="29"/>
    </row>
    <row r="120" spans="2:5" x14ac:dyDescent="0.25">
      <c r="B120" s="29"/>
      <c r="C120" s="29"/>
      <c r="D120" s="29"/>
      <c r="E120" s="29"/>
    </row>
    <row r="121" spans="2:5" x14ac:dyDescent="0.25">
      <c r="B121" s="29"/>
      <c r="C121" s="29"/>
      <c r="D121" s="29"/>
      <c r="E121" s="2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B9466-A74D-4F2F-A73D-87E50B3743E5}">
  <dimension ref="B1:I7"/>
  <sheetViews>
    <sheetView topLeftCell="B1" zoomScale="220" zoomScaleNormal="220" workbookViewId="0">
      <selection activeCell="C10" sqref="C10"/>
    </sheetView>
  </sheetViews>
  <sheetFormatPr defaultRowHeight="15" x14ac:dyDescent="0.25"/>
  <cols>
    <col min="2" max="2" width="10" bestFit="1" customWidth="1"/>
    <col min="3" max="4" width="15.42578125" bestFit="1" customWidth="1"/>
    <col min="7" max="8" width="15.42578125" bestFit="1" customWidth="1"/>
    <col min="9" max="9" width="12.7109375" bestFit="1" customWidth="1"/>
  </cols>
  <sheetData>
    <row r="1" spans="2:9" x14ac:dyDescent="0.25">
      <c r="B1" s="34" t="s">
        <v>47</v>
      </c>
      <c r="C1" s="34"/>
      <c r="D1" s="34"/>
      <c r="F1" s="34" t="s">
        <v>48</v>
      </c>
      <c r="G1" s="34"/>
      <c r="H1" s="34"/>
    </row>
    <row r="2" spans="2:9" x14ac:dyDescent="0.25">
      <c r="B2" s="30" t="s">
        <v>49</v>
      </c>
      <c r="C2" s="30" t="s">
        <v>50</v>
      </c>
      <c r="D2" s="30" t="s">
        <v>51</v>
      </c>
      <c r="F2" s="30" t="s">
        <v>49</v>
      </c>
      <c r="G2" s="30" t="s">
        <v>50</v>
      </c>
      <c r="H2" s="30" t="s">
        <v>51</v>
      </c>
    </row>
    <row r="3" spans="2:9" x14ac:dyDescent="0.25">
      <c r="B3" s="3">
        <v>1</v>
      </c>
      <c r="C3" s="31"/>
      <c r="D3" s="31"/>
      <c r="F3" s="3">
        <v>1</v>
      </c>
      <c r="G3" s="31"/>
      <c r="H3" s="31"/>
    </row>
    <row r="4" spans="2:9" x14ac:dyDescent="0.25">
      <c r="B4" s="3">
        <v>2</v>
      </c>
      <c r="C4" s="31"/>
      <c r="D4" s="31"/>
      <c r="F4" s="3">
        <v>2</v>
      </c>
      <c r="G4" s="31"/>
      <c r="H4" s="31"/>
    </row>
    <row r="5" spans="2:9" x14ac:dyDescent="0.25">
      <c r="B5" s="3">
        <v>3</v>
      </c>
      <c r="C5" s="31"/>
      <c r="D5" s="31"/>
      <c r="F5" s="3">
        <v>3</v>
      </c>
      <c r="G5" s="31"/>
      <c r="H5" s="31"/>
    </row>
    <row r="6" spans="2:9" x14ac:dyDescent="0.25">
      <c r="B6" s="3">
        <v>4</v>
      </c>
      <c r="C6" s="31"/>
      <c r="D6" s="31"/>
      <c r="F6" s="3">
        <v>4</v>
      </c>
      <c r="G6" s="31"/>
      <c r="H6" s="31"/>
    </row>
    <row r="7" spans="2:9" x14ac:dyDescent="0.25">
      <c r="B7" s="3">
        <v>5</v>
      </c>
      <c r="C7" s="31"/>
      <c r="D7" s="31"/>
      <c r="F7" s="3">
        <v>5</v>
      </c>
      <c r="G7" s="31"/>
      <c r="H7" s="31"/>
      <c r="I7" s="2"/>
    </row>
  </sheetData>
  <mergeCells count="2">
    <mergeCell ref="B1:D1"/>
    <mergeCell ref="F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Hesaplama</vt:lpstr>
      <vt:lpstr>Oranlar</vt:lpstr>
      <vt:lpstr>Kira Karşılaştırma</vt:lpstr>
      <vt:lpstr>Konut Fiyatı Karşılaştırma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2024-10-17T10:28:52Z</dcterms:modified>
</cp:coreProperties>
</file>