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2"/>
  <workbookPr/>
  <mc:AlternateContent xmlns:mc="http://schemas.openxmlformats.org/markup-compatibility/2006">
    <mc:Choice Requires="x15">
      <x15ac:absPath xmlns:x15ac="http://schemas.microsoft.com/office/spreadsheetml/2010/11/ac" url="C:\Users\furka\OneDrive\Desktop\vitademy\excel\173 ertelemeli kredi\"/>
    </mc:Choice>
  </mc:AlternateContent>
  <xr:revisionPtr revIDLastSave="0" documentId="13_ncr:1_{F2A66E0F-46B9-4B7F-A6DF-C5E9553F8E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definedNames>
    <definedName name="solver_adj" localSheetId="0" hidden="1">'1'!$B$11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'1'!$M$26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P4" i="1"/>
  <c r="P5" i="1"/>
  <c r="P3" i="1"/>
  <c r="O5" i="1"/>
  <c r="O6" i="1"/>
  <c r="O4" i="1"/>
  <c r="M5" i="1"/>
  <c r="M4" i="1"/>
  <c r="N5" i="1" s="1"/>
  <c r="N4" i="1"/>
  <c r="M3" i="1"/>
  <c r="M2" i="1"/>
  <c r="N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3" i="1"/>
  <c r="C5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6" i="1"/>
  <c r="I6" i="1" l="1"/>
  <c r="H6" i="1" s="1"/>
  <c r="M6" i="1" s="1"/>
  <c r="N7" i="1" l="1"/>
  <c r="P6" i="1"/>
  <c r="J6" i="1"/>
  <c r="O7" i="1" l="1"/>
  <c r="I7" i="1" s="1"/>
  <c r="P7" i="1" s="1"/>
  <c r="K6" i="1"/>
  <c r="L6" i="1"/>
  <c r="H7" i="1" l="1"/>
  <c r="M7" i="1" s="1"/>
  <c r="J7" i="1"/>
  <c r="N8" i="1" l="1"/>
  <c r="K7" i="1"/>
  <c r="L7" i="1"/>
  <c r="O8" i="1" l="1"/>
  <c r="I8" i="1" s="1"/>
  <c r="P8" i="1" s="1"/>
  <c r="J8" i="1" l="1"/>
  <c r="H8" i="1"/>
  <c r="M8" i="1" s="1"/>
  <c r="L8" i="1" l="1"/>
  <c r="K8" i="1"/>
  <c r="N9" i="1"/>
  <c r="O9" i="1" l="1"/>
  <c r="I9" i="1" s="1"/>
  <c r="P9" i="1" s="1"/>
  <c r="J9" i="1" l="1"/>
  <c r="H9" i="1"/>
  <c r="M9" i="1" s="1"/>
  <c r="L9" i="1" l="1"/>
  <c r="K9" i="1"/>
  <c r="N10" i="1"/>
  <c r="O10" i="1" l="1"/>
  <c r="I10" i="1" s="1"/>
  <c r="P10" i="1" s="1"/>
  <c r="H10" i="1" l="1"/>
  <c r="M10" i="1" s="1"/>
  <c r="J10" i="1"/>
  <c r="N11" i="1" l="1"/>
  <c r="K10" i="1"/>
  <c r="L10" i="1"/>
  <c r="O11" i="1" l="1"/>
  <c r="I11" i="1" s="1"/>
  <c r="P11" i="1" s="1"/>
  <c r="J11" i="1" l="1"/>
  <c r="H11" i="1"/>
  <c r="M11" i="1" s="1"/>
  <c r="L11" i="1" l="1"/>
  <c r="K11" i="1"/>
  <c r="N12" i="1"/>
  <c r="O12" i="1" l="1"/>
  <c r="I12" i="1" s="1"/>
  <c r="P12" i="1" s="1"/>
  <c r="J12" i="1" l="1"/>
  <c r="H12" i="1"/>
  <c r="M12" i="1" s="1"/>
  <c r="K12" i="1" l="1"/>
  <c r="L12" i="1"/>
  <c r="N13" i="1"/>
  <c r="O13" i="1" l="1"/>
  <c r="I13" i="1" s="1"/>
  <c r="P13" i="1" s="1"/>
  <c r="J13" i="1" l="1"/>
  <c r="H13" i="1"/>
  <c r="M13" i="1" s="1"/>
  <c r="N14" i="1" s="1"/>
  <c r="K13" i="1" l="1"/>
  <c r="L13" i="1"/>
  <c r="O14" i="1"/>
  <c r="I14" i="1" s="1"/>
  <c r="P14" i="1" s="1"/>
  <c r="J14" i="1" l="1"/>
  <c r="H14" i="1"/>
  <c r="M14" i="1" s="1"/>
  <c r="N15" i="1" s="1"/>
  <c r="L14" i="1" l="1"/>
  <c r="K14" i="1"/>
  <c r="O15" i="1"/>
  <c r="I15" i="1" s="1"/>
  <c r="J15" i="1" l="1"/>
  <c r="H15" i="1"/>
  <c r="M15" i="1" s="1"/>
  <c r="N16" i="1" s="1"/>
  <c r="P15" i="1"/>
  <c r="L15" i="1" l="1"/>
  <c r="K15" i="1"/>
  <c r="O16" i="1"/>
  <c r="I16" i="1" s="1"/>
  <c r="P16" i="1" s="1"/>
  <c r="J16" i="1" l="1"/>
  <c r="H16" i="1"/>
  <c r="M16" i="1" s="1"/>
  <c r="N17" i="1" s="1"/>
  <c r="K16" i="1" l="1"/>
  <c r="L16" i="1"/>
  <c r="O17" i="1"/>
  <c r="I17" i="1" s="1"/>
  <c r="P17" i="1" s="1"/>
  <c r="J17" i="1" l="1"/>
  <c r="H17" i="1"/>
  <c r="M17" i="1" s="1"/>
  <c r="N18" i="1" s="1"/>
  <c r="K17" i="1" l="1"/>
  <c r="L17" i="1"/>
  <c r="O18" i="1"/>
  <c r="I18" i="1" s="1"/>
  <c r="P18" i="1" s="1"/>
  <c r="J18" i="1" l="1"/>
  <c r="H18" i="1"/>
  <c r="M18" i="1" s="1"/>
  <c r="N19" i="1" s="1"/>
  <c r="K18" i="1" l="1"/>
  <c r="L18" i="1"/>
  <c r="O19" i="1"/>
  <c r="I19" i="1" s="1"/>
  <c r="J19" i="1" l="1"/>
  <c r="H19" i="1"/>
  <c r="M19" i="1" s="1"/>
  <c r="N20" i="1" s="1"/>
  <c r="P19" i="1"/>
  <c r="K19" i="1" l="1"/>
  <c r="L19" i="1"/>
  <c r="O20" i="1"/>
  <c r="I20" i="1" s="1"/>
  <c r="P20" i="1" s="1"/>
  <c r="J20" i="1" l="1"/>
  <c r="H20" i="1"/>
  <c r="M20" i="1" s="1"/>
  <c r="N21" i="1" s="1"/>
  <c r="L20" i="1" l="1"/>
  <c r="K20" i="1"/>
  <c r="O21" i="1"/>
  <c r="I21" i="1" s="1"/>
  <c r="P21" i="1" l="1"/>
  <c r="H21" i="1"/>
  <c r="M21" i="1" s="1"/>
  <c r="N22" i="1" s="1"/>
  <c r="J21" i="1"/>
  <c r="O22" i="1" l="1"/>
  <c r="I22" i="1" s="1"/>
  <c r="P22" i="1" s="1"/>
  <c r="K21" i="1"/>
  <c r="L21" i="1"/>
  <c r="J22" i="1" l="1"/>
  <c r="H22" i="1"/>
  <c r="M22" i="1" s="1"/>
  <c r="N23" i="1" s="1"/>
  <c r="L22" i="1" l="1"/>
  <c r="K22" i="1"/>
  <c r="O23" i="1"/>
  <c r="I23" i="1" s="1"/>
  <c r="P23" i="1" s="1"/>
  <c r="J23" i="1" l="1"/>
  <c r="H23" i="1"/>
  <c r="M23" i="1" s="1"/>
  <c r="N24" i="1" s="1"/>
  <c r="K23" i="1" l="1"/>
  <c r="L23" i="1"/>
  <c r="O24" i="1"/>
  <c r="I24" i="1" s="1"/>
  <c r="P24" i="1" s="1"/>
  <c r="J24" i="1" l="1"/>
  <c r="H24" i="1"/>
  <c r="M24" i="1" s="1"/>
  <c r="N25" i="1" s="1"/>
  <c r="L24" i="1" l="1"/>
  <c r="K24" i="1"/>
  <c r="O25" i="1"/>
  <c r="I25" i="1" s="1"/>
  <c r="P25" i="1" s="1"/>
  <c r="J25" i="1" l="1"/>
  <c r="H25" i="1"/>
  <c r="M25" i="1" s="1"/>
  <c r="N26" i="1" s="1"/>
  <c r="O26" i="1" s="1"/>
  <c r="I26" i="1" s="1"/>
  <c r="K25" i="1" l="1"/>
  <c r="L25" i="1"/>
  <c r="H26" i="1"/>
  <c r="M26" i="1" s="1"/>
  <c r="J26" i="1"/>
  <c r="P26" i="1"/>
  <c r="K26" i="1" l="1"/>
  <c r="L26" i="1"/>
</calcChain>
</file>

<file path=xl/sharedStrings.xml><?xml version="1.0" encoding="utf-8"?>
<sst xmlns="http://schemas.openxmlformats.org/spreadsheetml/2006/main" count="23" uniqueCount="19">
  <si>
    <t>Kredi Tutarı</t>
  </si>
  <si>
    <t>Ay</t>
  </si>
  <si>
    <t>Tarih</t>
  </si>
  <si>
    <t>Ödeme</t>
  </si>
  <si>
    <t>Anapara Ödemesi</t>
  </si>
  <si>
    <t>Faiz+Vergi</t>
  </si>
  <si>
    <t>Faiz Ödemesi</t>
  </si>
  <si>
    <t>KKDF</t>
  </si>
  <si>
    <t>BSMV</t>
  </si>
  <si>
    <t>Kalan Anapara</t>
  </si>
  <si>
    <t>Eklenen Faiz</t>
  </si>
  <si>
    <t>Ödeme Öncesi Kalan Faiz</t>
  </si>
  <si>
    <t>Ödeme Sonrası Kalan Faiz</t>
  </si>
  <si>
    <t>Erteleme</t>
  </si>
  <si>
    <t>Taksit</t>
  </si>
  <si>
    <t>Faiz Oranı</t>
  </si>
  <si>
    <t>Sigorta Primi</t>
  </si>
  <si>
    <t>Kredi tahsis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</si>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</sst>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₺&quot;#,##0.00;[Red]\-&quot;₺&quot;#,##0.00"/>
    <numFmt numFmtId="164" formatCode="_-[$₺-41F]* #,##0.00_-;\-[$₺-41F]* #,##0.00_-;_-[$₺-41F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0" fillId="0" borderId="0" xfId="0" applyNumberFormat="1"/>
    <xf numFmtId="0" fontId="0" fillId="0" borderId="1" xfId="0" applyBorder="1"/>
    <xf numFmtId="14" fontId="0" fillId="0" borderId="1" xfId="0" applyNumberFormat="1" applyBorder="1"/>
    <xf numFmtId="164" fontId="0" fillId="0" borderId="1" xfId="0" applyNumberFormat="1" applyBorder="1"/>
    <xf numFmtId="10" fontId="0" fillId="0" borderId="0" xfId="0" applyNumberFormat="1"/>
    <xf numFmtId="8" fontId="0" fillId="0" borderId="0" xfId="0" applyNumberFormat="1"/>
    <xf numFmtId="0" fontId="1" fillId="0" borderId="0" xfId="0" applyFont="1"/>
    <xf numFmtId="0" fontId="1" fillId="0" borderId="1" xfId="0" applyFont="1" applyBorder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1"/>
  <sheetViews>
    <sheetView tabSelected="1" workbookViewId="0">
      <selection activeCell="N4" sqref="N4:N13"/>
    </sheetView>
  </sheetViews>
  <sheetFormatPr defaultRowHeight="15" x14ac:dyDescent="0.25"/>
  <cols>
    <col min="1" max="1" width="12.28515625" bestFit="1" customWidth="1"/>
    <col min="2" max="2" width="12.7109375" bestFit="1" customWidth="1"/>
    <col min="6" max="6" width="10.140625" bestFit="1" customWidth="1"/>
    <col min="7" max="7" width="10.7109375" bestFit="1" customWidth="1"/>
    <col min="8" max="8" width="16.85546875" bestFit="1" customWidth="1"/>
    <col min="9" max="9" width="10.7109375" bestFit="1" customWidth="1"/>
    <col min="10" max="10" width="12.85546875" bestFit="1" customWidth="1"/>
    <col min="11" max="12" width="10.7109375" bestFit="1" customWidth="1"/>
    <col min="13" max="13" width="13.7109375" bestFit="1" customWidth="1"/>
    <col min="14" max="14" width="13.7109375" customWidth="1"/>
    <col min="15" max="15" width="23.5703125" bestFit="1" customWidth="1"/>
    <col min="16" max="16" width="23.85546875" bestFit="1" customWidth="1"/>
  </cols>
  <sheetData>
    <row r="1" spans="1:16" x14ac:dyDescent="0.25">
      <c r="A1" s="7" t="s">
        <v>0</v>
      </c>
      <c r="B1" s="1">
        <v>100000</v>
      </c>
      <c r="E1" s="8" t="s">
        <v>1</v>
      </c>
      <c r="F1" s="8" t="s">
        <v>2</v>
      </c>
      <c r="G1" s="8" t="s">
        <v>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  <c r="P1" s="8" t="s">
        <v>12</v>
      </c>
    </row>
    <row r="2" spans="1:16" x14ac:dyDescent="0.25">
      <c r="A2" s="7" t="s">
        <v>13</v>
      </c>
      <c r="B2">
        <v>3</v>
      </c>
      <c r="E2" s="2">
        <v>0</v>
      </c>
      <c r="F2" s="3">
        <v>45650</v>
      </c>
      <c r="G2" s="4" t="s">
        <v>18</v>
      </c>
      <c r="H2" s="4"/>
      <c r="I2" s="4"/>
      <c r="J2" s="4"/>
      <c r="K2" s="4"/>
      <c r="L2" s="4"/>
      <c r="M2" s="4">
        <f>$B$1</f>
        <v>100000</v>
      </c>
      <c r="N2" s="4"/>
      <c r="O2" s="4"/>
      <c r="P2" s="4"/>
    </row>
    <row r="3" spans="1:16" x14ac:dyDescent="0.25">
      <c r="A3" s="7" t="s">
        <v>3</v>
      </c>
      <c r="B3">
        <v>21</v>
      </c>
      <c r="E3" s="2">
        <v>1</v>
      </c>
      <c r="F3" s="3">
        <f>EDATE(F2,1)</f>
        <v>45681</v>
      </c>
      <c r="G3" s="4" t="s">
        <v>18</v>
      </c>
      <c r="H3" s="4"/>
      <c r="I3" s="4"/>
      <c r="J3" s="4"/>
      <c r="K3" s="4"/>
      <c r="L3" s="4"/>
      <c r="M3" s="4">
        <f>$B$1</f>
        <v>100000</v>
      </c>
      <c r="N3" s="4">
        <f>M2*$C$5</f>
        <v>5850</v>
      </c>
      <c r="O3" s="4"/>
      <c r="P3" s="4">
        <f>SUM($N$3:N3)-SUM($I$2:I3)</f>
        <v>5850</v>
      </c>
    </row>
    <row r="4" spans="1:16" x14ac:dyDescent="0.25">
      <c r="A4" s="7" t="s">
        <v>14</v>
      </c>
      <c r="B4" s="9">
        <v>9651.0400000000009</v>
      </c>
      <c r="E4" s="2">
        <v>2</v>
      </c>
      <c r="F4" s="3">
        <f t="shared" ref="F4:F26" si="0">EDATE(F3,1)</f>
        <v>45712</v>
      </c>
      <c r="G4" s="4" t="s">
        <v>18</v>
      </c>
      <c r="H4" s="4"/>
      <c r="I4" s="4"/>
      <c r="J4" s="4"/>
      <c r="K4" s="4"/>
      <c r="L4" s="4"/>
      <c r="M4" s="4">
        <f>$B$1</f>
        <v>100000</v>
      </c>
      <c r="N4" s="4">
        <f>M3*$C$5</f>
        <v>5850</v>
      </c>
      <c r="O4" s="4">
        <f>SUM($N$2:N4)-SUM($I$2:I3)</f>
        <v>11700</v>
      </c>
      <c r="P4" s="4">
        <f>SUM($N$3:N4)-SUM($I$2:I4)</f>
        <v>11700</v>
      </c>
    </row>
    <row r="5" spans="1:16" x14ac:dyDescent="0.25">
      <c r="A5" s="7" t="s">
        <v>15</v>
      </c>
      <c r="B5" s="5">
        <v>4.4999999999999998E-2</v>
      </c>
      <c r="C5">
        <f>B5*1.3</f>
        <v>5.8499999999999996E-2</v>
      </c>
      <c r="E5" s="2">
        <v>3</v>
      </c>
      <c r="F5" s="3">
        <f t="shared" si="0"/>
        <v>45740</v>
      </c>
      <c r="G5" s="4" t="s">
        <v>18</v>
      </c>
      <c r="H5" s="4"/>
      <c r="I5" s="4"/>
      <c r="J5" s="4"/>
      <c r="K5" s="4"/>
      <c r="L5" s="4"/>
      <c r="M5" s="4">
        <f>$B$1</f>
        <v>100000</v>
      </c>
      <c r="N5" s="4">
        <f>M4*$C$5</f>
        <v>5850</v>
      </c>
      <c r="O5" s="4">
        <f>SUM($N$2:N5)-SUM($I$2:I4)</f>
        <v>17550</v>
      </c>
      <c r="P5" s="4">
        <f>SUM($N$3:N5)-SUM($I$2:I5)</f>
        <v>17550</v>
      </c>
    </row>
    <row r="6" spans="1:16" x14ac:dyDescent="0.25">
      <c r="A6" s="7" t="s">
        <v>16</v>
      </c>
      <c r="B6" s="1">
        <v>6718.4</v>
      </c>
      <c r="E6" s="2">
        <v>4</v>
      </c>
      <c r="F6" s="3">
        <f t="shared" si="0"/>
        <v>45771</v>
      </c>
      <c r="G6" s="4">
        <f>$B$11</f>
        <v>9651.0259770294088</v>
      </c>
      <c r="H6" s="4">
        <f>G6-I6</f>
        <v>0</v>
      </c>
      <c r="I6" s="4">
        <f>IF(O6&gt;G6,G6,O6)</f>
        <v>9651.0259770294088</v>
      </c>
      <c r="J6" s="4">
        <f>I6/1.3</f>
        <v>7423.866136176468</v>
      </c>
      <c r="K6" s="4">
        <f>J6*0.15</f>
        <v>1113.5799204264702</v>
      </c>
      <c r="L6" s="4">
        <f>J6*0.15</f>
        <v>1113.5799204264702</v>
      </c>
      <c r="M6" s="4">
        <f>M5-H6</f>
        <v>100000</v>
      </c>
      <c r="N6" s="4">
        <f t="shared" ref="N6:N26" si="1">M5*$C$5</f>
        <v>5850</v>
      </c>
      <c r="O6" s="4">
        <f>SUM($N$2:N6)-SUM($I$2:I5)</f>
        <v>23400</v>
      </c>
      <c r="P6" s="4">
        <f>SUM($N$3:N6)-SUM($I$2:I6)</f>
        <v>13748.974022970591</v>
      </c>
    </row>
    <row r="7" spans="1:16" x14ac:dyDescent="0.25">
      <c r="A7" s="7" t="s">
        <v>17</v>
      </c>
      <c r="B7" s="1">
        <v>575</v>
      </c>
      <c r="E7" s="2">
        <v>5</v>
      </c>
      <c r="F7" s="3">
        <f t="shared" si="0"/>
        <v>45801</v>
      </c>
      <c r="G7" s="4">
        <f t="shared" ref="G7:G26" si="2">$B$11</f>
        <v>9651.0259770294088</v>
      </c>
      <c r="H7" s="4">
        <f>G7-I7</f>
        <v>0</v>
      </c>
      <c r="I7" s="4">
        <f>IF(O7&gt;G7,G7,O7)</f>
        <v>9651.0259770294088</v>
      </c>
      <c r="J7" s="4">
        <f>I7/1.3</f>
        <v>7423.866136176468</v>
      </c>
      <c r="K7" s="4">
        <f>J7*0.15</f>
        <v>1113.5799204264702</v>
      </c>
      <c r="L7" s="4">
        <f>J7*0.15</f>
        <v>1113.5799204264702</v>
      </c>
      <c r="M7" s="4">
        <f t="shared" ref="M7:M26" si="3">M6-H7</f>
        <v>100000</v>
      </c>
      <c r="N7" s="4">
        <f t="shared" si="1"/>
        <v>5850</v>
      </c>
      <c r="O7" s="4">
        <f>SUM($N$2:N7)-SUM($I$2:I6)</f>
        <v>19598.974022970593</v>
      </c>
      <c r="P7" s="4">
        <f>SUM($N$3:N7)-SUM($I$2:I7)</f>
        <v>9947.9480459411825</v>
      </c>
    </row>
    <row r="8" spans="1:16" x14ac:dyDescent="0.25">
      <c r="E8" s="2">
        <v>6</v>
      </c>
      <c r="F8" s="3">
        <f t="shared" si="0"/>
        <v>45832</v>
      </c>
      <c r="G8" s="4">
        <f t="shared" si="2"/>
        <v>9651.0259770294088</v>
      </c>
      <c r="H8" s="4">
        <f>G8-I8</f>
        <v>0</v>
      </c>
      <c r="I8" s="4">
        <f>IF(O8&gt;G8,G8,O8)</f>
        <v>9651.0259770294088</v>
      </c>
      <c r="J8" s="4">
        <f>I8/1.3</f>
        <v>7423.866136176468</v>
      </c>
      <c r="K8" s="4">
        <f>J8*0.15</f>
        <v>1113.5799204264702</v>
      </c>
      <c r="L8" s="4">
        <f>J8*0.15</f>
        <v>1113.5799204264702</v>
      </c>
      <c r="M8" s="4">
        <f t="shared" si="3"/>
        <v>100000</v>
      </c>
      <c r="N8" s="4">
        <f t="shared" si="1"/>
        <v>5850</v>
      </c>
      <c r="O8" s="4">
        <f>SUM($N$2:N8)-SUM($I$2:I7)</f>
        <v>15797.948045941182</v>
      </c>
      <c r="P8" s="4">
        <f>SUM($N$3:N8)-SUM($I$2:I8)</f>
        <v>6146.9220689117719</v>
      </c>
    </row>
    <row r="9" spans="1:16" x14ac:dyDescent="0.25">
      <c r="E9" s="2">
        <v>7</v>
      </c>
      <c r="F9" s="3">
        <f t="shared" si="0"/>
        <v>45862</v>
      </c>
      <c r="G9" s="4">
        <f t="shared" si="2"/>
        <v>9651.0259770294088</v>
      </c>
      <c r="H9" s="4">
        <f>G9-I9</f>
        <v>0</v>
      </c>
      <c r="I9" s="4">
        <f>IF(O9&gt;G9,G9,O9)</f>
        <v>9651.0259770294088</v>
      </c>
      <c r="J9" s="4">
        <f>I9/1.3</f>
        <v>7423.866136176468</v>
      </c>
      <c r="K9" s="4">
        <f>J9*0.15</f>
        <v>1113.5799204264702</v>
      </c>
      <c r="L9" s="4">
        <f>J9*0.15</f>
        <v>1113.5799204264702</v>
      </c>
      <c r="M9" s="4">
        <f t="shared" si="3"/>
        <v>100000</v>
      </c>
      <c r="N9" s="4">
        <f t="shared" si="1"/>
        <v>5850</v>
      </c>
      <c r="O9" s="4">
        <f>SUM($N$2:N9)-SUM($I$2:I8)</f>
        <v>11996.922068911772</v>
      </c>
      <c r="P9" s="4">
        <f>SUM($N$3:N9)-SUM($I$2:I9)</f>
        <v>2345.896091882365</v>
      </c>
    </row>
    <row r="10" spans="1:16" x14ac:dyDescent="0.25">
      <c r="B10" s="6"/>
      <c r="E10" s="2">
        <v>8</v>
      </c>
      <c r="F10" s="3">
        <f t="shared" si="0"/>
        <v>45893</v>
      </c>
      <c r="G10" s="4">
        <f t="shared" si="2"/>
        <v>9651.0259770294088</v>
      </c>
      <c r="H10" s="4">
        <f>G10-I10</f>
        <v>1455.1298851470438</v>
      </c>
      <c r="I10" s="4">
        <f>IF(O10&gt;G10,G10,O10)</f>
        <v>8195.896091882365</v>
      </c>
      <c r="J10" s="4">
        <f>I10/1.3</f>
        <v>6304.5354552941271</v>
      </c>
      <c r="K10" s="4">
        <f>J10*0.15</f>
        <v>945.68031829411905</v>
      </c>
      <c r="L10" s="4">
        <f>J10*0.15</f>
        <v>945.68031829411905</v>
      </c>
      <c r="M10" s="4">
        <f t="shared" si="3"/>
        <v>98544.870114852951</v>
      </c>
      <c r="N10" s="4">
        <f t="shared" si="1"/>
        <v>5850</v>
      </c>
      <c r="O10" s="4">
        <f>SUM($N$2:N10)-SUM($I$2:I9)</f>
        <v>8195.896091882365</v>
      </c>
      <c r="P10" s="4">
        <f>SUM($N$3:N10)-SUM($I$2:I10)</f>
        <v>0</v>
      </c>
    </row>
    <row r="11" spans="1:16" x14ac:dyDescent="0.25">
      <c r="B11" s="6">
        <v>9651.0259770294088</v>
      </c>
      <c r="E11" s="2">
        <v>9</v>
      </c>
      <c r="F11" s="3">
        <f t="shared" si="0"/>
        <v>45924</v>
      </c>
      <c r="G11" s="4">
        <f t="shared" si="2"/>
        <v>9651.0259770294088</v>
      </c>
      <c r="H11" s="4">
        <f>G11-I11</f>
        <v>3886.1510753105122</v>
      </c>
      <c r="I11" s="4">
        <f>IF(O11&gt;G11,G11,O11)</f>
        <v>5764.8749017188966</v>
      </c>
      <c r="J11" s="4">
        <f>I11/1.3</f>
        <v>4434.519155168382</v>
      </c>
      <c r="K11" s="4">
        <f>J11*0.15</f>
        <v>665.1778732752573</v>
      </c>
      <c r="L11" s="4">
        <f>J11*0.15</f>
        <v>665.1778732752573</v>
      </c>
      <c r="M11" s="4">
        <f t="shared" si="3"/>
        <v>94658.71903954244</v>
      </c>
      <c r="N11" s="4">
        <f t="shared" si="1"/>
        <v>5764.8749017188975</v>
      </c>
      <c r="O11" s="4">
        <f>SUM($N$2:N11)-SUM($I$2:I10)</f>
        <v>5764.8749017188966</v>
      </c>
      <c r="P11" s="4">
        <f>SUM($N$3:N11)-SUM($I$2:I11)</f>
        <v>0</v>
      </c>
    </row>
    <row r="12" spans="1:16" x14ac:dyDescent="0.25">
      <c r="B12" s="1"/>
      <c r="E12" s="2">
        <v>10</v>
      </c>
      <c r="F12" s="3">
        <f t="shared" si="0"/>
        <v>45954</v>
      </c>
      <c r="G12" s="4">
        <f t="shared" si="2"/>
        <v>9651.0259770294088</v>
      </c>
      <c r="H12" s="4">
        <f>G12-I12</f>
        <v>4113.4909132161793</v>
      </c>
      <c r="I12" s="4">
        <f>IF(O12&gt;G12,G12,O12)</f>
        <v>5537.5350638132295</v>
      </c>
      <c r="J12" s="4">
        <f>I12/1.3</f>
        <v>4259.6423567794072</v>
      </c>
      <c r="K12" s="4">
        <f>J12*0.15</f>
        <v>638.94635351691102</v>
      </c>
      <c r="L12" s="4">
        <f>J12*0.15</f>
        <v>638.94635351691102</v>
      </c>
      <c r="M12" s="4">
        <f t="shared" si="3"/>
        <v>90545.228126326256</v>
      </c>
      <c r="N12" s="4">
        <f t="shared" si="1"/>
        <v>5537.5350638132322</v>
      </c>
      <c r="O12" s="4">
        <f>SUM($N$2:N12)-SUM($I$2:I11)</f>
        <v>5537.5350638132295</v>
      </c>
      <c r="P12" s="4">
        <f>SUM($N$3:N12)-SUM($I$2:I12)</f>
        <v>0</v>
      </c>
    </row>
    <row r="13" spans="1:16" x14ac:dyDescent="0.25">
      <c r="E13" s="2">
        <v>11</v>
      </c>
      <c r="F13" s="3">
        <f t="shared" si="0"/>
        <v>45985</v>
      </c>
      <c r="G13" s="4">
        <f t="shared" si="2"/>
        <v>9651.0259770294088</v>
      </c>
      <c r="H13" s="4">
        <f t="shared" ref="H13:H26" si="4">G13-I13</f>
        <v>4354.1301316393237</v>
      </c>
      <c r="I13" s="4">
        <f t="shared" ref="I13:I26" si="5">IF(O13&gt;G13,G13,O13)</f>
        <v>5296.895845390085</v>
      </c>
      <c r="J13" s="4">
        <f t="shared" ref="J13:J26" si="6">I13/1.3</f>
        <v>4074.5352656846808</v>
      </c>
      <c r="K13" s="4">
        <f t="shared" ref="K13:K26" si="7">J13*0.15</f>
        <v>611.18028985270212</v>
      </c>
      <c r="L13" s="4">
        <f t="shared" ref="L13:L26" si="8">J13*0.15</f>
        <v>611.18028985270212</v>
      </c>
      <c r="M13" s="4">
        <f t="shared" si="3"/>
        <v>86191.097994686934</v>
      </c>
      <c r="N13" s="4">
        <f t="shared" si="1"/>
        <v>5296.8958453900859</v>
      </c>
      <c r="O13" s="4">
        <f>SUM($N$2:N13)-SUM($I$2:I12)</f>
        <v>5296.895845390085</v>
      </c>
      <c r="P13" s="4">
        <f>SUM($N$3:N13)-SUM($I$2:I13)</f>
        <v>0</v>
      </c>
    </row>
    <row r="14" spans="1:16" x14ac:dyDescent="0.25">
      <c r="E14" s="2">
        <v>12</v>
      </c>
      <c r="F14" s="3">
        <f t="shared" si="0"/>
        <v>46015</v>
      </c>
      <c r="G14" s="4">
        <f t="shared" si="2"/>
        <v>9651.0259770294088</v>
      </c>
      <c r="H14" s="4">
        <f t="shared" si="4"/>
        <v>4608.8467443402278</v>
      </c>
      <c r="I14" s="4">
        <f t="shared" si="5"/>
        <v>5042.1792326891809</v>
      </c>
      <c r="J14" s="4">
        <f t="shared" si="6"/>
        <v>3878.5994097609082</v>
      </c>
      <c r="K14" s="4">
        <f t="shared" si="7"/>
        <v>581.78991146413625</v>
      </c>
      <c r="L14" s="4">
        <f t="shared" si="8"/>
        <v>581.78991146413625</v>
      </c>
      <c r="M14" s="4">
        <f t="shared" si="3"/>
        <v>81582.251250346701</v>
      </c>
      <c r="N14" s="4">
        <f t="shared" si="1"/>
        <v>5042.1792326891855</v>
      </c>
      <c r="O14" s="4">
        <f>SUM($N$2:N14)-SUM($I$2:I13)</f>
        <v>5042.1792326891809</v>
      </c>
      <c r="P14" s="4">
        <f>SUM($N$3:N14)-SUM($I$2:I14)</f>
        <v>0</v>
      </c>
    </row>
    <row r="15" spans="1:16" x14ac:dyDescent="0.25">
      <c r="E15" s="2">
        <v>13</v>
      </c>
      <c r="F15" s="3">
        <f t="shared" si="0"/>
        <v>46046</v>
      </c>
      <c r="G15" s="4">
        <f t="shared" si="2"/>
        <v>9651.0259770294088</v>
      </c>
      <c r="H15" s="4">
        <f t="shared" si="4"/>
        <v>4878.464278884132</v>
      </c>
      <c r="I15" s="4">
        <f t="shared" si="5"/>
        <v>4772.5616981452768</v>
      </c>
      <c r="J15" s="4">
        <f t="shared" si="6"/>
        <v>3671.2013062655974</v>
      </c>
      <c r="K15" s="4">
        <f t="shared" si="7"/>
        <v>550.68019593983956</v>
      </c>
      <c r="L15" s="4">
        <f t="shared" si="8"/>
        <v>550.68019593983956</v>
      </c>
      <c r="M15" s="4">
        <f t="shared" si="3"/>
        <v>76703.78697146257</v>
      </c>
      <c r="N15" s="4">
        <f t="shared" si="1"/>
        <v>4772.5616981452813</v>
      </c>
      <c r="O15" s="4">
        <f>SUM($N$2:N15)-SUM($I$2:I14)</f>
        <v>4772.5616981452768</v>
      </c>
      <c r="P15" s="4">
        <f>SUM($N$3:N15)-SUM($I$2:I15)</f>
        <v>0</v>
      </c>
    </row>
    <row r="16" spans="1:16" x14ac:dyDescent="0.25">
      <c r="E16" s="2">
        <v>14</v>
      </c>
      <c r="F16" s="3">
        <f t="shared" si="0"/>
        <v>46077</v>
      </c>
      <c r="G16" s="4">
        <f t="shared" si="2"/>
        <v>9651.0259770294088</v>
      </c>
      <c r="H16" s="4">
        <f t="shared" si="4"/>
        <v>5163.8544391988562</v>
      </c>
      <c r="I16" s="4">
        <f t="shared" si="5"/>
        <v>4487.1715378305526</v>
      </c>
      <c r="J16" s="4">
        <f t="shared" si="6"/>
        <v>3451.6704137158094</v>
      </c>
      <c r="K16" s="4">
        <f t="shared" si="7"/>
        <v>517.75056205737144</v>
      </c>
      <c r="L16" s="4">
        <f t="shared" si="8"/>
        <v>517.75056205737144</v>
      </c>
      <c r="M16" s="4">
        <f t="shared" si="3"/>
        <v>71539.932532263716</v>
      </c>
      <c r="N16" s="4">
        <f t="shared" si="1"/>
        <v>4487.1715378305598</v>
      </c>
      <c r="O16" s="4">
        <f>SUM($N$2:N16)-SUM($I$2:I15)</f>
        <v>4487.1715378305526</v>
      </c>
      <c r="P16" s="4">
        <f>SUM($N$3:N16)-SUM($I$2:I16)</f>
        <v>0</v>
      </c>
    </row>
    <row r="17" spans="2:16" x14ac:dyDescent="0.25">
      <c r="E17" s="2">
        <v>15</v>
      </c>
      <c r="F17" s="3">
        <f t="shared" si="0"/>
        <v>46105</v>
      </c>
      <c r="G17" s="4">
        <f t="shared" si="2"/>
        <v>9651.0259770294088</v>
      </c>
      <c r="H17" s="4">
        <f t="shared" si="4"/>
        <v>5465.9399238919741</v>
      </c>
      <c r="I17" s="4">
        <f t="shared" si="5"/>
        <v>4185.0860531374346</v>
      </c>
      <c r="J17" s="4">
        <f t="shared" si="6"/>
        <v>3219.2969639518728</v>
      </c>
      <c r="K17" s="4">
        <f t="shared" si="7"/>
        <v>482.8945445927809</v>
      </c>
      <c r="L17" s="4">
        <f t="shared" si="8"/>
        <v>482.8945445927809</v>
      </c>
      <c r="M17" s="4">
        <f t="shared" si="3"/>
        <v>66073.992608371744</v>
      </c>
      <c r="N17" s="4">
        <f t="shared" si="1"/>
        <v>4185.0860531374274</v>
      </c>
      <c r="O17" s="4">
        <f>SUM($N$2:N17)-SUM($I$2:I16)</f>
        <v>4185.0860531374346</v>
      </c>
      <c r="P17" s="4">
        <f>SUM($N$3:N17)-SUM($I$2:I17)</f>
        <v>0</v>
      </c>
    </row>
    <row r="18" spans="2:16" x14ac:dyDescent="0.25">
      <c r="E18" s="2">
        <v>16</v>
      </c>
      <c r="F18" s="3">
        <f t="shared" si="0"/>
        <v>46136</v>
      </c>
      <c r="G18" s="4">
        <f t="shared" si="2"/>
        <v>9651.0259770294088</v>
      </c>
      <c r="H18" s="4">
        <f t="shared" si="4"/>
        <v>5785.6974094396592</v>
      </c>
      <c r="I18" s="4">
        <f t="shared" si="5"/>
        <v>3865.3285675897496</v>
      </c>
      <c r="J18" s="4">
        <f t="shared" si="6"/>
        <v>2973.3296673767304</v>
      </c>
      <c r="K18" s="4">
        <f t="shared" si="7"/>
        <v>445.99945010650953</v>
      </c>
      <c r="L18" s="4">
        <f t="shared" si="8"/>
        <v>445.99945010650953</v>
      </c>
      <c r="M18" s="4">
        <f t="shared" si="3"/>
        <v>60288.295198932086</v>
      </c>
      <c r="N18" s="4">
        <f t="shared" si="1"/>
        <v>3865.3285675897469</v>
      </c>
      <c r="O18" s="4">
        <f>SUM($N$2:N18)-SUM($I$2:I17)</f>
        <v>3865.3285675897496</v>
      </c>
      <c r="P18" s="4">
        <f>SUM($N$3:N18)-SUM($I$2:I18)</f>
        <v>0</v>
      </c>
    </row>
    <row r="19" spans="2:16" x14ac:dyDescent="0.25">
      <c r="E19" s="2">
        <v>17</v>
      </c>
      <c r="F19" s="3">
        <f t="shared" si="0"/>
        <v>46166</v>
      </c>
      <c r="G19" s="4">
        <f t="shared" si="2"/>
        <v>9651.0259770294088</v>
      </c>
      <c r="H19" s="4">
        <f t="shared" si="4"/>
        <v>6124.1607078918769</v>
      </c>
      <c r="I19" s="4">
        <f t="shared" si="5"/>
        <v>3526.8652691375319</v>
      </c>
      <c r="J19" s="4">
        <f t="shared" si="6"/>
        <v>2712.9732839519475</v>
      </c>
      <c r="K19" s="4">
        <f t="shared" si="7"/>
        <v>406.94599259279209</v>
      </c>
      <c r="L19" s="4">
        <f t="shared" si="8"/>
        <v>406.94599259279209</v>
      </c>
      <c r="M19" s="4">
        <f t="shared" si="3"/>
        <v>54164.134491040211</v>
      </c>
      <c r="N19" s="4">
        <f t="shared" si="1"/>
        <v>3526.8652691375269</v>
      </c>
      <c r="O19" s="4">
        <f>SUM($N$2:N19)-SUM($I$2:I18)</f>
        <v>3526.8652691375319</v>
      </c>
      <c r="P19" s="4">
        <f>SUM($N$3:N19)-SUM($I$2:I19)</f>
        <v>0</v>
      </c>
    </row>
    <row r="20" spans="2:16" x14ac:dyDescent="0.25">
      <c r="E20" s="2">
        <v>18</v>
      </c>
      <c r="F20" s="3">
        <f t="shared" si="0"/>
        <v>46197</v>
      </c>
      <c r="G20" s="4">
        <f t="shared" si="2"/>
        <v>9651.0259770294088</v>
      </c>
      <c r="H20" s="4">
        <f t="shared" si="4"/>
        <v>6482.4241093035544</v>
      </c>
      <c r="I20" s="4">
        <f t="shared" si="5"/>
        <v>3168.6018677258544</v>
      </c>
      <c r="J20" s="4">
        <f t="shared" si="6"/>
        <v>2437.386052096811</v>
      </c>
      <c r="K20" s="4">
        <f t="shared" si="7"/>
        <v>365.60790781452164</v>
      </c>
      <c r="L20" s="4">
        <f t="shared" si="8"/>
        <v>365.60790781452164</v>
      </c>
      <c r="M20" s="4">
        <f t="shared" si="3"/>
        <v>47681.710381736659</v>
      </c>
      <c r="N20" s="4">
        <f t="shared" si="1"/>
        <v>3168.6018677258521</v>
      </c>
      <c r="O20" s="4">
        <f>SUM($N$2:N20)-SUM($I$2:I19)</f>
        <v>3168.6018677258544</v>
      </c>
      <c r="P20" s="4">
        <f>SUM($N$3:N20)-SUM($I$2:I20)</f>
        <v>0</v>
      </c>
    </row>
    <row r="21" spans="2:16" x14ac:dyDescent="0.25">
      <c r="E21" s="2">
        <v>19</v>
      </c>
      <c r="F21" s="3">
        <f t="shared" si="0"/>
        <v>46227</v>
      </c>
      <c r="G21" s="4">
        <f t="shared" si="2"/>
        <v>9651.0259770294088</v>
      </c>
      <c r="H21" s="4">
        <f t="shared" si="4"/>
        <v>6861.6459196978121</v>
      </c>
      <c r="I21" s="4">
        <f t="shared" si="5"/>
        <v>2789.3800573315966</v>
      </c>
      <c r="J21" s="4">
        <f t="shared" si="6"/>
        <v>2145.6769671781512</v>
      </c>
      <c r="K21" s="4">
        <f t="shared" si="7"/>
        <v>321.85154507672269</v>
      </c>
      <c r="L21" s="4">
        <f t="shared" si="8"/>
        <v>321.85154507672269</v>
      </c>
      <c r="M21" s="4">
        <f t="shared" si="3"/>
        <v>40820.064462038848</v>
      </c>
      <c r="N21" s="4">
        <f t="shared" si="1"/>
        <v>2789.3800573315943</v>
      </c>
      <c r="O21" s="4">
        <f>SUM($N$2:N21)-SUM($I$2:I20)</f>
        <v>2789.3800573315966</v>
      </c>
      <c r="P21" s="4">
        <f>SUM($N$3:N21)-SUM($I$2:I21)</f>
        <v>0</v>
      </c>
    </row>
    <row r="22" spans="2:16" x14ac:dyDescent="0.25">
      <c r="E22" s="2">
        <v>20</v>
      </c>
      <c r="F22" s="3">
        <f t="shared" si="0"/>
        <v>46258</v>
      </c>
      <c r="G22" s="4">
        <f t="shared" si="2"/>
        <v>9651.0259770294088</v>
      </c>
      <c r="H22" s="4">
        <f t="shared" si="4"/>
        <v>7263.0522060001404</v>
      </c>
      <c r="I22" s="4">
        <f t="shared" si="5"/>
        <v>2387.9737710292684</v>
      </c>
      <c r="J22" s="4">
        <f t="shared" si="6"/>
        <v>1836.9029007917447</v>
      </c>
      <c r="K22" s="4">
        <f t="shared" si="7"/>
        <v>275.53543511876171</v>
      </c>
      <c r="L22" s="4">
        <f t="shared" si="8"/>
        <v>275.53543511876171</v>
      </c>
      <c r="M22" s="4">
        <f t="shared" si="3"/>
        <v>33557.01225603871</v>
      </c>
      <c r="N22" s="4">
        <f t="shared" si="1"/>
        <v>2387.9737710292725</v>
      </c>
      <c r="O22" s="4">
        <f>SUM($N$2:N22)-SUM($I$2:I21)</f>
        <v>2387.9737710292684</v>
      </c>
      <c r="P22" s="4">
        <f>SUM($N$3:N22)-SUM($I$2:I22)</f>
        <v>0</v>
      </c>
    </row>
    <row r="23" spans="2:16" x14ac:dyDescent="0.25">
      <c r="E23" s="2">
        <v>21</v>
      </c>
      <c r="F23" s="3">
        <f t="shared" si="0"/>
        <v>46289</v>
      </c>
      <c r="G23" s="4">
        <f t="shared" si="2"/>
        <v>9651.0259770294088</v>
      </c>
      <c r="H23" s="4">
        <f t="shared" si="4"/>
        <v>7687.9407600511495</v>
      </c>
      <c r="I23" s="4">
        <f t="shared" si="5"/>
        <v>1963.0852169782593</v>
      </c>
      <c r="J23" s="4">
        <f t="shared" si="6"/>
        <v>1510.0655515217379</v>
      </c>
      <c r="K23" s="4">
        <f t="shared" si="7"/>
        <v>226.50983272826068</v>
      </c>
      <c r="L23" s="4">
        <f t="shared" si="8"/>
        <v>226.50983272826068</v>
      </c>
      <c r="M23" s="4">
        <f t="shared" si="3"/>
        <v>25869.071495987562</v>
      </c>
      <c r="N23" s="4">
        <f t="shared" si="1"/>
        <v>1963.0852169782645</v>
      </c>
      <c r="O23" s="4">
        <f>SUM($N$2:N23)-SUM($I$2:I22)</f>
        <v>1963.0852169782593</v>
      </c>
      <c r="P23" s="4">
        <f>SUM($N$3:N23)-SUM($I$2:I23)</f>
        <v>0</v>
      </c>
    </row>
    <row r="24" spans="2:16" x14ac:dyDescent="0.25">
      <c r="E24" s="2">
        <v>22</v>
      </c>
      <c r="F24" s="3">
        <f t="shared" si="0"/>
        <v>46319</v>
      </c>
      <c r="G24" s="4">
        <f t="shared" si="2"/>
        <v>9651.0259770294088</v>
      </c>
      <c r="H24" s="4">
        <f t="shared" si="4"/>
        <v>8137.6852945141309</v>
      </c>
      <c r="I24" s="4">
        <f t="shared" si="5"/>
        <v>1513.3406825152779</v>
      </c>
      <c r="J24" s="4">
        <f t="shared" si="6"/>
        <v>1164.1082173194445</v>
      </c>
      <c r="K24" s="4">
        <f t="shared" si="7"/>
        <v>174.61623259791668</v>
      </c>
      <c r="L24" s="4">
        <f t="shared" si="8"/>
        <v>174.61623259791668</v>
      </c>
      <c r="M24" s="4">
        <f t="shared" si="3"/>
        <v>17731.386201473433</v>
      </c>
      <c r="N24" s="4">
        <f t="shared" si="1"/>
        <v>1513.3406825152722</v>
      </c>
      <c r="O24" s="4">
        <f>SUM($N$2:N24)-SUM($I$2:I23)</f>
        <v>1513.3406825152779</v>
      </c>
      <c r="P24" s="4">
        <f>SUM($N$3:N24)-SUM($I$2:I24)</f>
        <v>0</v>
      </c>
    </row>
    <row r="25" spans="2:16" x14ac:dyDescent="0.25">
      <c r="E25" s="2">
        <v>23</v>
      </c>
      <c r="F25" s="3">
        <f t="shared" si="0"/>
        <v>46350</v>
      </c>
      <c r="G25" s="4">
        <f t="shared" si="2"/>
        <v>9651.0259770294088</v>
      </c>
      <c r="H25" s="4">
        <f t="shared" si="4"/>
        <v>8613.7398842432176</v>
      </c>
      <c r="I25" s="4">
        <f t="shared" si="5"/>
        <v>1037.2860927861911</v>
      </c>
      <c r="J25" s="4">
        <f t="shared" si="6"/>
        <v>797.9123790663009</v>
      </c>
      <c r="K25" s="4">
        <f t="shared" si="7"/>
        <v>119.68685685994512</v>
      </c>
      <c r="L25" s="4">
        <f t="shared" si="8"/>
        <v>119.68685685994512</v>
      </c>
      <c r="M25" s="4">
        <f t="shared" si="3"/>
        <v>9117.6463172302156</v>
      </c>
      <c r="N25" s="4">
        <f t="shared" si="1"/>
        <v>1037.2860927861957</v>
      </c>
      <c r="O25" s="4">
        <f>SUM($N$2:N25)-SUM($I$2:I24)</f>
        <v>1037.2860927861911</v>
      </c>
      <c r="P25" s="4">
        <f>SUM($N$3:N25)-SUM($I$2:I25)</f>
        <v>0</v>
      </c>
    </row>
    <row r="26" spans="2:16" x14ac:dyDescent="0.25">
      <c r="E26" s="2">
        <v>24</v>
      </c>
      <c r="F26" s="3">
        <f t="shared" si="0"/>
        <v>46380</v>
      </c>
      <c r="G26" s="4">
        <f t="shared" si="2"/>
        <v>9651.0259770294088</v>
      </c>
      <c r="H26" s="4">
        <f t="shared" si="4"/>
        <v>9117.6436674714369</v>
      </c>
      <c r="I26" s="4">
        <f t="shared" si="5"/>
        <v>533.38230955797189</v>
      </c>
      <c r="J26" s="4">
        <f t="shared" si="6"/>
        <v>410.29408427536299</v>
      </c>
      <c r="K26" s="4">
        <f t="shared" si="7"/>
        <v>61.544112641304444</v>
      </c>
      <c r="L26" s="4">
        <f t="shared" si="8"/>
        <v>61.544112641304444</v>
      </c>
      <c r="M26" s="4">
        <f t="shared" si="3"/>
        <v>2.6497587787162047E-3</v>
      </c>
      <c r="N26" s="4">
        <f t="shared" si="1"/>
        <v>533.38230955796757</v>
      </c>
      <c r="O26" s="4">
        <f>SUM($N$2:N26)-SUM($I$2:I25)</f>
        <v>533.38230955797189</v>
      </c>
      <c r="P26" s="4">
        <f>SUM($N$3:N26)-SUM($I$2:I26)</f>
        <v>0</v>
      </c>
    </row>
    <row r="30" spans="2:16" x14ac:dyDescent="0.25">
      <c r="B30" s="6"/>
    </row>
    <row r="31" spans="2:16" x14ac:dyDescent="0.25">
      <c r="B31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terms:modified xsi:type="dcterms:W3CDTF">2024-12-31T09:58:05Z</dcterms:modified>
</cp:coreProperties>
</file>