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69 evi kiraya vermemek\"/>
    </mc:Choice>
  </mc:AlternateContent>
  <xr:revisionPtr revIDLastSave="0" documentId="13_ncr:1_{C6505926-29FC-4BDE-B1B6-36CAC4AB6C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esap2" sheetId="4" r:id="rId1"/>
    <sheet name="Hesap1" sheetId="1" r:id="rId2"/>
    <sheet name="muafiyetler" sheetId="5" r:id="rId3"/>
  </sheets>
  <definedNames>
    <definedName name="kgvHesapla">_xlfn.LAMBDA(_xlpm.kiraGeliri,_xlpm.yil,((_xlpm.kiraGeliri-_xlfn.XLOOKUP(_xlpm.yil,muafiyetler!$A$2:$A$24,muafiyetler!$B$2:$B$24))-(_xlpm.kiraGeliri-_xlfn.XLOOKUP(_xlpm.yil,muafiyetler!$A$2:$A$24,muafiyetler!$B$2:$B$24))*0.15)*0.15+_xlfn.XLOOKUP(_xlpm.yil,muafiyetler!$H$2:$H$6,muafiyetler!$I$2:$I$6)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4" l="1"/>
  <c r="S16" i="4"/>
  <c r="S13" i="4"/>
  <c r="S12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3" i="4"/>
  <c r="M30" i="4" a="1"/>
  <c r="M30" i="4"/>
  <c r="M31" i="4" a="1"/>
  <c r="M31" i="4"/>
  <c r="M32" i="4" a="1"/>
  <c r="M32" i="4" s="1"/>
  <c r="M33" i="4" a="1"/>
  <c r="M33" i="4"/>
  <c r="M34" i="4" a="1"/>
  <c r="M34" i="4"/>
  <c r="M35" i="4" a="1"/>
  <c r="M35" i="4"/>
  <c r="M36" i="4" a="1"/>
  <c r="M36" i="4"/>
  <c r="M37" i="4" a="1"/>
  <c r="M37" i="4"/>
  <c r="M38" i="4" a="1"/>
  <c r="M38" i="4" s="1"/>
  <c r="M39" i="4" a="1"/>
  <c r="M39" i="4"/>
  <c r="M40" i="4" a="1"/>
  <c r="M40" i="4" s="1"/>
  <c r="M41" i="4" a="1"/>
  <c r="M41" i="4" s="1"/>
  <c r="M42" i="4" a="1"/>
  <c r="M42" i="4"/>
  <c r="M43" i="4" a="1"/>
  <c r="M43" i="4"/>
  <c r="M44" i="4" a="1"/>
  <c r="M44" i="4"/>
  <c r="M45" i="4" a="1"/>
  <c r="M45" i="4"/>
  <c r="M46" i="4" a="1"/>
  <c r="M46" i="4" s="1"/>
  <c r="M47" i="4" a="1"/>
  <c r="M47" i="4"/>
  <c r="M48" i="4" a="1"/>
  <c r="M48" i="4" s="1"/>
  <c r="M49" i="4" a="1"/>
  <c r="M49" i="4"/>
  <c r="M50" i="4" a="1"/>
  <c r="M50" i="4"/>
  <c r="M51" i="4" a="1"/>
  <c r="M51" i="4"/>
  <c r="M52" i="4" a="1"/>
  <c r="M52" i="4"/>
  <c r="M53" i="4" a="1"/>
  <c r="M53" i="4"/>
  <c r="M54" i="4" a="1"/>
  <c r="M54" i="4" s="1"/>
  <c r="M55" i="4" a="1"/>
  <c r="M55" i="4"/>
  <c r="M56" i="4" a="1"/>
  <c r="M56" i="4" s="1"/>
  <c r="M57" i="4" a="1"/>
  <c r="M57" i="4"/>
  <c r="M58" i="4" a="1"/>
  <c r="M58" i="4"/>
  <c r="M59" i="4" a="1"/>
  <c r="M59" i="4"/>
  <c r="M60" i="4" a="1"/>
  <c r="M60" i="4"/>
  <c r="M61" i="4" a="1"/>
  <c r="M61" i="4"/>
  <c r="M62" i="4" a="1"/>
  <c r="M62" i="4" s="1"/>
  <c r="M29" i="4" a="1"/>
  <c r="M29" i="4" s="1"/>
  <c r="E17" i="4" a="1"/>
  <c r="E17" i="4" s="1"/>
  <c r="E18" i="4" a="1"/>
  <c r="E18" i="4" s="1"/>
  <c r="E19" i="4" a="1"/>
  <c r="E19" i="4"/>
  <c r="E20" i="4" a="1"/>
  <c r="E20" i="4" s="1"/>
  <c r="E21" i="4" a="1"/>
  <c r="E21" i="4"/>
  <c r="E22" i="4" a="1"/>
  <c r="E22" i="4"/>
  <c r="E23" i="4" a="1"/>
  <c r="E23" i="4"/>
  <c r="E24" i="4" a="1"/>
  <c r="E24" i="4"/>
  <c r="E25" i="4" a="1"/>
  <c r="E25" i="4"/>
  <c r="E26" i="4" a="1"/>
  <c r="E26" i="4" s="1"/>
  <c r="E27" i="4" a="1"/>
  <c r="E27" i="4"/>
  <c r="E28" i="4" a="1"/>
  <c r="E28" i="4" s="1"/>
  <c r="E29" i="4" a="1"/>
  <c r="E29" i="4"/>
  <c r="E30" i="4" a="1"/>
  <c r="E30" i="4"/>
  <c r="E31" i="4" a="1"/>
  <c r="E31" i="4"/>
  <c r="E32" i="4" a="1"/>
  <c r="E32" i="4"/>
  <c r="E33" i="4" a="1"/>
  <c r="E33" i="4"/>
  <c r="E34" i="4" a="1"/>
  <c r="E34" i="4" s="1"/>
  <c r="E35" i="4" a="1"/>
  <c r="E35" i="4"/>
  <c r="E36" i="4" a="1"/>
  <c r="E36" i="4" s="1"/>
  <c r="E37" i="4" a="1"/>
  <c r="E37" i="4"/>
  <c r="E38" i="4" a="1"/>
  <c r="E38" i="4"/>
  <c r="E39" i="4" a="1"/>
  <c r="E39" i="4"/>
  <c r="E40" i="4" a="1"/>
  <c r="E40" i="4"/>
  <c r="E41" i="4" a="1"/>
  <c r="E41" i="4" s="1"/>
  <c r="E42" i="4" a="1"/>
  <c r="E42" i="4" s="1"/>
  <c r="E43" i="4" a="1"/>
  <c r="E43" i="4"/>
  <c r="E44" i="4" a="1"/>
  <c r="E44" i="4" s="1"/>
  <c r="E45" i="4" a="1"/>
  <c r="E45" i="4"/>
  <c r="E46" i="4" a="1"/>
  <c r="E46" i="4"/>
  <c r="E47" i="4" a="1"/>
  <c r="E47" i="4"/>
  <c r="E48" i="4" a="1"/>
  <c r="E48" i="4"/>
  <c r="E49" i="4" a="1"/>
  <c r="E49" i="4"/>
  <c r="E50" i="4" a="1"/>
  <c r="E50" i="4" s="1"/>
  <c r="E51" i="4" a="1"/>
  <c r="E51" i="4"/>
  <c r="E52" i="4" a="1"/>
  <c r="E52" i="4" s="1"/>
  <c r="E53" i="4" a="1"/>
  <c r="E53" i="4"/>
  <c r="E54" i="4" a="1"/>
  <c r="E54" i="4"/>
  <c r="E55" i="4" a="1"/>
  <c r="E55" i="4"/>
  <c r="E56" i="4" a="1"/>
  <c r="E56" i="4"/>
  <c r="E57" i="4" a="1"/>
  <c r="E57" i="4"/>
  <c r="E58" i="4" a="1"/>
  <c r="E58" i="4" s="1"/>
  <c r="E59" i="4" a="1"/>
  <c r="E59" i="4"/>
  <c r="E60" i="4" a="1"/>
  <c r="E60" i="4" s="1"/>
  <c r="E61" i="4" a="1"/>
  <c r="E61" i="4"/>
  <c r="E62" i="4" a="1"/>
  <c r="E62" i="4"/>
  <c r="I4" i="5"/>
  <c r="I5" i="5"/>
  <c r="I6" i="5"/>
  <c r="I3" i="5"/>
  <c r="B22" i="5"/>
  <c r="B23" i="5"/>
  <c r="B24" i="5"/>
  <c r="B21" i="5"/>
  <c r="D20" i="5"/>
  <c r="C16" i="5"/>
  <c r="C17" i="5"/>
  <c r="C18" i="5"/>
  <c r="C19" i="5"/>
  <c r="C20" i="5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3" i="4"/>
  <c r="K15" i="4"/>
  <c r="L15" i="4" s="1"/>
  <c r="L4" i="4"/>
  <c r="L5" i="4"/>
  <c r="L6" i="4"/>
  <c r="L7" i="4"/>
  <c r="L8" i="4"/>
  <c r="L9" i="4"/>
  <c r="L10" i="4"/>
  <c r="L11" i="4"/>
  <c r="L12" i="4"/>
  <c r="L13" i="4"/>
  <c r="L14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3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C5" i="4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4" i="4"/>
  <c r="C3" i="4"/>
  <c r="I3" i="4" a="1"/>
  <c r="A3" i="4" a="1"/>
  <c r="J2" i="1"/>
  <c r="D2" i="1"/>
  <c r="N8" i="1"/>
  <c r="N7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15" i="1"/>
  <c r="C5" i="1"/>
  <c r="C6" i="1"/>
  <c r="C7" i="1"/>
  <c r="C8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4" i="1"/>
  <c r="C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B5" i="1"/>
  <c r="B6" i="1"/>
  <c r="B7" i="1"/>
  <c r="B8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4" i="1"/>
  <c r="G3" i="1" a="1"/>
  <c r="G3" i="1" s="1"/>
  <c r="A3" i="1" a="1"/>
  <c r="A3" i="1" s="1"/>
  <c r="J4" i="4" l="1"/>
  <c r="J5" i="4"/>
  <c r="J6" i="4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I3" i="4"/>
  <c r="B4" i="4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A3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<sst xmlns="http://schemas.openxmlformats.org/spreadsheetml/2006/main" count="45" uniqueCount="21">
  <si>
    <t>Ay</t>
  </si>
  <si>
    <t>Yıl</t>
  </si>
  <si>
    <t>Kira</t>
  </si>
  <si>
    <t>Mevcut Kira</t>
  </si>
  <si>
    <t>Eski Kira</t>
  </si>
  <si>
    <t>Yıllık Artış</t>
  </si>
  <si>
    <t>KİRAYA VERİLDİĞİ DURUM</t>
  </si>
  <si>
    <t>KİRAYA VERİLMEDİĞİ DURUM</t>
  </si>
  <si>
    <t>Kiraya verildiğinde</t>
  </si>
  <si>
    <t>Kiraya verilmediğinde</t>
  </si>
  <si>
    <t>Toplam</t>
  </si>
  <si>
    <t>Aylık Faiz</t>
  </si>
  <si>
    <t>Aidat</t>
  </si>
  <si>
    <t>Amortisman</t>
  </si>
  <si>
    <t>Net Gelir</t>
  </si>
  <si>
    <t>Yıllık Aidat Artışı</t>
  </si>
  <si>
    <t>Yıllık Kira Artışı</t>
  </si>
  <si>
    <t>Aylık Amortisman</t>
  </si>
  <si>
    <t>Muafiyetler</t>
  </si>
  <si>
    <t>Damga Vergisi</t>
  </si>
  <si>
    <t>Kira Gelir Vergisi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</si>
</sst>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₺&quot;#,##0.00;[Red]\-&quot;₺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1" xfId="0" applyFill="1" applyBorder="1"/>
    <xf numFmtId="0" fontId="0" fillId="4" borderId="1" xfId="0" applyFill="1" applyBorder="1"/>
    <xf numFmtId="3" fontId="0" fillId="0" borderId="0" xfId="0" applyNumberFormat="1"/>
    <xf numFmtId="8" fontId="0" fillId="0" borderId="0" xfId="0" applyNumberFormat="1"/>
    <xf numFmtId="10" fontId="0" fillId="0" borderId="0" xfId="0" applyNumberFormat="1"/>
    <xf numFmtId="0" fontId="0" fillId="6" borderId="1" xfId="0" applyFill="1" applyBorder="1"/>
    <xf numFmtId="0" fontId="0" fillId="7" borderId="1" xfId="0" applyFill="1" applyBorder="1"/>
    <xf numFmtId="0" fontId="0" fillId="3" borderId="0" xfId="0" applyFill="1"/>
    <xf numFmtId="0" fontId="1" fillId="2" borderId="0" xfId="0" applyFont="1" applyFill="1" applyAlignment="1">
      <alignment horizontal="center"/>
    </xf>
    <xf numFmtId="0" fontId="0" fillId="8" borderId="1" xfId="0" applyFill="1" applyBorder="1"/>
    <xf numFmtId="9" fontId="0" fillId="8" borderId="1" xfId="0" applyNumberFormat="1" applyFill="1" applyBorder="1"/>
    <xf numFmtId="10" fontId="0" fillId="8" borderId="1" xfId="0" applyNumberFormat="1" applyFill="1" applyBorder="1"/>
    <xf numFmtId="0" fontId="1" fillId="9" borderId="0" xfId="0" applyFont="1" applyFill="1"/>
    <xf numFmtId="3" fontId="1" fillId="9" borderId="0" xfId="0" applyNumberFormat="1" applyFont="1" applyFill="1"/>
    <xf numFmtId="3" fontId="0" fillId="8" borderId="1" xfId="0" applyNumberFormat="1" applyFill="1" applyBorder="1"/>
    <xf numFmtId="0" fontId="0" fillId="8" borderId="5" xfId="0" applyFill="1" applyBorder="1"/>
    <xf numFmtId="3" fontId="0" fillId="4" borderId="1" xfId="0" applyNumberFormat="1" applyFill="1" applyBorder="1"/>
    <xf numFmtId="3" fontId="0" fillId="7" borderId="1" xfId="0" applyNumberFormat="1" applyFill="1" applyBorder="1"/>
    <xf numFmtId="4" fontId="0" fillId="4" borderId="1" xfId="0" applyNumberForma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694F-2D03-462E-A025-97DE892D4530}">
  <dimension ref="A1:S62"/>
  <sheetViews>
    <sheetView tabSelected="1" workbookViewId="0">
      <selection activeCell="O11" sqref="O11"/>
    </sheetView>
  </sheetViews>
  <sheetFormatPr defaultRowHeight="14.4" x14ac:dyDescent="0.3"/>
  <cols>
    <col min="4" max="4" width="11" bestFit="1" customWidth="1"/>
    <col min="5" max="5" width="14.21875" bestFit="1" customWidth="1"/>
    <col min="6" max="6" width="10.88671875" bestFit="1" customWidth="1"/>
    <col min="7" max="7" width="10.88671875" customWidth="1"/>
    <col min="12" max="12" width="11" bestFit="1" customWidth="1"/>
    <col min="13" max="13" width="14.21875" bestFit="1" customWidth="1"/>
    <col min="14" max="14" width="10.88671875" bestFit="1" customWidth="1"/>
    <col min="15" max="15" width="12.88671875" customWidth="1"/>
    <col min="18" max="18" width="18.44140625" bestFit="1" customWidth="1"/>
  </cols>
  <sheetData>
    <row r="1" spans="1:19" x14ac:dyDescent="0.3">
      <c r="A1" s="20" t="s">
        <v>6</v>
      </c>
      <c r="B1" s="21"/>
      <c r="C1" s="21"/>
      <c r="D1" s="21"/>
      <c r="E1" s="21"/>
      <c r="F1" s="21"/>
      <c r="G1" s="9"/>
      <c r="I1" s="22" t="s">
        <v>7</v>
      </c>
      <c r="J1" s="23"/>
      <c r="K1" s="23"/>
      <c r="L1" s="23"/>
      <c r="M1" s="23"/>
      <c r="N1" s="23"/>
      <c r="O1" s="23"/>
      <c r="R1" s="10" t="s">
        <v>4</v>
      </c>
      <c r="S1" s="10">
        <v>6000</v>
      </c>
    </row>
    <row r="2" spans="1:19" x14ac:dyDescent="0.3">
      <c r="A2" s="1" t="s">
        <v>0</v>
      </c>
      <c r="B2" s="1" t="s">
        <v>1</v>
      </c>
      <c r="C2" s="1" t="s">
        <v>2</v>
      </c>
      <c r="D2" s="1" t="s">
        <v>12</v>
      </c>
      <c r="E2" s="1" t="s">
        <v>20</v>
      </c>
      <c r="F2" s="1" t="s">
        <v>13</v>
      </c>
      <c r="G2" s="8" t="s">
        <v>14</v>
      </c>
      <c r="I2" s="6" t="s">
        <v>0</v>
      </c>
      <c r="J2" s="6" t="s">
        <v>1</v>
      </c>
      <c r="K2" s="6" t="s">
        <v>2</v>
      </c>
      <c r="L2" s="6" t="s">
        <v>12</v>
      </c>
      <c r="M2" s="6" t="s">
        <v>20</v>
      </c>
      <c r="N2" s="6" t="s">
        <v>13</v>
      </c>
      <c r="O2" s="6" t="s">
        <v>14</v>
      </c>
      <c r="R2" s="10" t="s">
        <v>3</v>
      </c>
      <c r="S2" s="10">
        <v>12000</v>
      </c>
    </row>
    <row r="3" spans="1:19" x14ac:dyDescent="0.3">
      <c r="A3" s="2" cm="1">
        <f t="array" ref="A3:A62">_xlfn.SEQUENCE(60)</f>
        <v>1</v>
      </c>
      <c r="B3" s="2">
        <v>1</v>
      </c>
      <c r="C3" s="2">
        <f>S1</f>
        <v>6000</v>
      </c>
      <c r="D3" s="2">
        <f>IF(C3&gt;0,0,$S$5*(1+$S$6)^(B3-1))</f>
        <v>0</v>
      </c>
      <c r="E3" s="2"/>
      <c r="F3" s="17">
        <f>IF(C3&gt;0,$S$7*(1+$S$4)^(A3-1),0)</f>
        <v>200</v>
      </c>
      <c r="G3" s="17">
        <f>C3-D3-E3-F3</f>
        <v>5800</v>
      </c>
      <c r="I3" s="7" cm="1">
        <f t="array" ref="I3:I62">_xlfn.SEQUENCE(60)</f>
        <v>1</v>
      </c>
      <c r="J3" s="7">
        <v>1</v>
      </c>
      <c r="K3" s="7">
        <v>0</v>
      </c>
      <c r="L3" s="7">
        <f>IF(K3&gt;0,0,$S$5*(1+$S$6)^(J3-1))</f>
        <v>1000</v>
      </c>
      <c r="M3" s="7"/>
      <c r="N3" s="18">
        <f>IF(K3&gt;0,$S$7*(1+$S$4)^(I3-1),0)</f>
        <v>0</v>
      </c>
      <c r="O3" s="18">
        <f>K3-L3-M3-N3</f>
        <v>-1000</v>
      </c>
      <c r="R3" s="10" t="s">
        <v>16</v>
      </c>
      <c r="S3" s="11">
        <v>0.25</v>
      </c>
    </row>
    <row r="4" spans="1:19" x14ac:dyDescent="0.3">
      <c r="A4" s="2">
        <v>2</v>
      </c>
      <c r="B4" s="2">
        <f>IF(MOD(A4,12)=1,B3+1,B3)</f>
        <v>1</v>
      </c>
      <c r="C4" s="2">
        <f>IF(B4&gt;B3,C3*(1+$S$3),C3)</f>
        <v>6000</v>
      </c>
      <c r="D4" s="2">
        <f t="shared" ref="D4:D62" si="0">IF(C4&gt;0,0,$S$5*(1+$S$6)^(B4-1))</f>
        <v>0</v>
      </c>
      <c r="E4" s="2"/>
      <c r="F4" s="17">
        <f t="shared" ref="F4:F62" si="1">IF(C4&gt;0,$S$7*(1+$S$4)^(A4-1),0)</f>
        <v>206.99999999999997</v>
      </c>
      <c r="G4" s="17">
        <f t="shared" ref="G4:G62" si="2">C4-D4-E4-F4</f>
        <v>5793</v>
      </c>
      <c r="I4" s="7">
        <v>2</v>
      </c>
      <c r="J4" s="7">
        <f>IF(MOD(I4,12)=1,J3+1,J3)</f>
        <v>1</v>
      </c>
      <c r="K4" s="7">
        <v>0</v>
      </c>
      <c r="L4" s="7">
        <f t="shared" ref="L4:L62" si="3">IF(K4&gt;0,0,$S$5*(1+$S$6)^(J4-1))</f>
        <v>1000</v>
      </c>
      <c r="M4" s="7"/>
      <c r="N4" s="18">
        <f t="shared" ref="N4:N62" si="4">IF(K4&gt;0,$S$7*(1+$S$4)^(I4-1),0)</f>
        <v>0</v>
      </c>
      <c r="O4" s="18">
        <f t="shared" ref="O4:O62" si="5">K4-L4-M4-N4</f>
        <v>-1000</v>
      </c>
      <c r="R4" s="10" t="s">
        <v>11</v>
      </c>
      <c r="S4" s="12">
        <v>3.5000000000000003E-2</v>
      </c>
    </row>
    <row r="5" spans="1:19" x14ac:dyDescent="0.3">
      <c r="A5" s="2">
        <v>3</v>
      </c>
      <c r="B5" s="2">
        <f t="shared" ref="B5:B62" si="6">IF(MOD(A5,12)=1,B4+1,B4)</f>
        <v>1</v>
      </c>
      <c r="C5" s="2">
        <f t="shared" ref="C5:C62" si="7">IF(B5&gt;B4,C4*(1+$S$3),C4)</f>
        <v>6000</v>
      </c>
      <c r="D5" s="2">
        <f t="shared" si="0"/>
        <v>0</v>
      </c>
      <c r="E5" s="2"/>
      <c r="F5" s="17">
        <f t="shared" si="1"/>
        <v>214.24499999999998</v>
      </c>
      <c r="G5" s="17">
        <f t="shared" si="2"/>
        <v>5785.7550000000001</v>
      </c>
      <c r="I5" s="7">
        <v>3</v>
      </c>
      <c r="J5" s="7">
        <f t="shared" ref="J5:J62" si="8">IF(MOD(I5,12)=1,J4+1,J4)</f>
        <v>1</v>
      </c>
      <c r="K5" s="7">
        <v>0</v>
      </c>
      <c r="L5" s="7">
        <f t="shared" si="3"/>
        <v>1000</v>
      </c>
      <c r="M5" s="7"/>
      <c r="N5" s="18">
        <f t="shared" si="4"/>
        <v>0</v>
      </c>
      <c r="O5" s="18">
        <f t="shared" si="5"/>
        <v>-1000</v>
      </c>
      <c r="R5" s="10" t="s">
        <v>12</v>
      </c>
      <c r="S5" s="15">
        <v>1000</v>
      </c>
    </row>
    <row r="6" spans="1:19" x14ac:dyDescent="0.3">
      <c r="A6" s="2">
        <v>4</v>
      </c>
      <c r="B6" s="2">
        <f t="shared" si="6"/>
        <v>1</v>
      </c>
      <c r="C6" s="2">
        <f t="shared" si="7"/>
        <v>6000</v>
      </c>
      <c r="D6" s="2">
        <f t="shared" si="0"/>
        <v>0</v>
      </c>
      <c r="E6" s="2"/>
      <c r="F6" s="17">
        <f t="shared" si="1"/>
        <v>221.74357499999994</v>
      </c>
      <c r="G6" s="17">
        <f t="shared" si="2"/>
        <v>5778.2564250000005</v>
      </c>
      <c r="I6" s="7">
        <v>4</v>
      </c>
      <c r="J6" s="7">
        <f t="shared" si="8"/>
        <v>1</v>
      </c>
      <c r="K6" s="7">
        <v>0</v>
      </c>
      <c r="L6" s="7">
        <f t="shared" si="3"/>
        <v>1000</v>
      </c>
      <c r="M6" s="7"/>
      <c r="N6" s="18">
        <f t="shared" si="4"/>
        <v>0</v>
      </c>
      <c r="O6" s="18">
        <f t="shared" si="5"/>
        <v>-1000</v>
      </c>
      <c r="R6" s="10" t="s">
        <v>15</v>
      </c>
      <c r="S6" s="11">
        <v>0.5</v>
      </c>
    </row>
    <row r="7" spans="1:19" x14ac:dyDescent="0.3">
      <c r="A7" s="2">
        <v>5</v>
      </c>
      <c r="B7" s="2">
        <f t="shared" si="6"/>
        <v>1</v>
      </c>
      <c r="C7" s="2">
        <f t="shared" si="7"/>
        <v>6000</v>
      </c>
      <c r="D7" s="2">
        <f t="shared" si="0"/>
        <v>0</v>
      </c>
      <c r="E7" s="2"/>
      <c r="F7" s="17">
        <f t="shared" si="1"/>
        <v>229.50460012499994</v>
      </c>
      <c r="G7" s="17">
        <f t="shared" si="2"/>
        <v>5770.4953998749997</v>
      </c>
      <c r="I7" s="7">
        <v>5</v>
      </c>
      <c r="J7" s="7">
        <f t="shared" si="8"/>
        <v>1</v>
      </c>
      <c r="K7" s="7">
        <v>0</v>
      </c>
      <c r="L7" s="7">
        <f t="shared" si="3"/>
        <v>1000</v>
      </c>
      <c r="M7" s="7"/>
      <c r="N7" s="18">
        <f t="shared" si="4"/>
        <v>0</v>
      </c>
      <c r="O7" s="18">
        <f t="shared" si="5"/>
        <v>-1000</v>
      </c>
      <c r="R7" s="16" t="s">
        <v>17</v>
      </c>
      <c r="S7" s="15">
        <v>200</v>
      </c>
    </row>
    <row r="8" spans="1:19" x14ac:dyDescent="0.3">
      <c r="A8" s="2">
        <v>6</v>
      </c>
      <c r="B8" s="2">
        <f t="shared" si="6"/>
        <v>1</v>
      </c>
      <c r="C8" s="2">
        <f t="shared" si="7"/>
        <v>6000</v>
      </c>
      <c r="D8" s="2">
        <f t="shared" si="0"/>
        <v>0</v>
      </c>
      <c r="E8" s="2"/>
      <c r="F8" s="17">
        <f t="shared" si="1"/>
        <v>237.53726112937491</v>
      </c>
      <c r="G8" s="17">
        <f t="shared" si="2"/>
        <v>5762.4627388706249</v>
      </c>
      <c r="I8" s="7">
        <v>6</v>
      </c>
      <c r="J8" s="7">
        <f t="shared" si="8"/>
        <v>1</v>
      </c>
      <c r="K8" s="7">
        <v>0</v>
      </c>
      <c r="L8" s="7">
        <f t="shared" si="3"/>
        <v>1000</v>
      </c>
      <c r="M8" s="7"/>
      <c r="N8" s="18">
        <f t="shared" si="4"/>
        <v>0</v>
      </c>
      <c r="O8" s="18">
        <f t="shared" si="5"/>
        <v>-1000</v>
      </c>
    </row>
    <row r="9" spans="1:19" x14ac:dyDescent="0.3">
      <c r="A9" s="2">
        <v>7</v>
      </c>
      <c r="B9" s="2">
        <f t="shared" si="6"/>
        <v>1</v>
      </c>
      <c r="C9" s="2">
        <f t="shared" si="7"/>
        <v>6000</v>
      </c>
      <c r="D9" s="2">
        <f t="shared" si="0"/>
        <v>0</v>
      </c>
      <c r="E9" s="2"/>
      <c r="F9" s="17">
        <f t="shared" si="1"/>
        <v>245.85106526890303</v>
      </c>
      <c r="G9" s="17">
        <f t="shared" si="2"/>
        <v>5754.1489347310971</v>
      </c>
      <c r="I9" s="7">
        <v>7</v>
      </c>
      <c r="J9" s="7">
        <f t="shared" si="8"/>
        <v>1</v>
      </c>
      <c r="K9" s="7">
        <v>0</v>
      </c>
      <c r="L9" s="7">
        <f t="shared" si="3"/>
        <v>1000</v>
      </c>
      <c r="M9" s="7"/>
      <c r="N9" s="18">
        <f t="shared" si="4"/>
        <v>0</v>
      </c>
      <c r="O9" s="18">
        <f t="shared" si="5"/>
        <v>-1000</v>
      </c>
    </row>
    <row r="10" spans="1:19" x14ac:dyDescent="0.3">
      <c r="A10" s="2">
        <v>8</v>
      </c>
      <c r="B10" s="2">
        <f t="shared" si="6"/>
        <v>1</v>
      </c>
      <c r="C10" s="2">
        <f t="shared" si="7"/>
        <v>6000</v>
      </c>
      <c r="D10" s="2">
        <f t="shared" si="0"/>
        <v>0</v>
      </c>
      <c r="E10" s="2"/>
      <c r="F10" s="17">
        <f t="shared" si="1"/>
        <v>254.45585255331463</v>
      </c>
      <c r="G10" s="17">
        <f t="shared" si="2"/>
        <v>5745.5441474466852</v>
      </c>
      <c r="I10" s="7">
        <v>8</v>
      </c>
      <c r="J10" s="7">
        <f t="shared" si="8"/>
        <v>1</v>
      </c>
      <c r="K10" s="7">
        <v>0</v>
      </c>
      <c r="L10" s="7">
        <f t="shared" si="3"/>
        <v>1000</v>
      </c>
      <c r="M10" s="7"/>
      <c r="N10" s="18">
        <f t="shared" si="4"/>
        <v>0</v>
      </c>
      <c r="O10" s="18">
        <f t="shared" si="5"/>
        <v>-1000</v>
      </c>
    </row>
    <row r="11" spans="1:19" x14ac:dyDescent="0.3">
      <c r="A11" s="2">
        <v>9</v>
      </c>
      <c r="B11" s="2">
        <f t="shared" si="6"/>
        <v>1</v>
      </c>
      <c r="C11" s="2">
        <f t="shared" si="7"/>
        <v>6000</v>
      </c>
      <c r="D11" s="2">
        <f t="shared" si="0"/>
        <v>0</v>
      </c>
      <c r="E11" s="2"/>
      <c r="F11" s="17">
        <f t="shared" si="1"/>
        <v>263.36180739268059</v>
      </c>
      <c r="G11" s="17">
        <f t="shared" si="2"/>
        <v>5736.6381926073191</v>
      </c>
      <c r="I11" s="7">
        <v>9</v>
      </c>
      <c r="J11" s="7">
        <f t="shared" si="8"/>
        <v>1</v>
      </c>
      <c r="K11" s="7">
        <v>0</v>
      </c>
      <c r="L11" s="7">
        <f t="shared" si="3"/>
        <v>1000</v>
      </c>
      <c r="M11" s="7"/>
      <c r="N11" s="18">
        <f t="shared" si="4"/>
        <v>0</v>
      </c>
      <c r="O11" s="18">
        <f t="shared" si="5"/>
        <v>-1000</v>
      </c>
      <c r="R11" s="13"/>
      <c r="S11" s="13" t="s">
        <v>10</v>
      </c>
    </row>
    <row r="12" spans="1:19" x14ac:dyDescent="0.3">
      <c r="A12" s="2">
        <v>10</v>
      </c>
      <c r="B12" s="2">
        <f t="shared" si="6"/>
        <v>1</v>
      </c>
      <c r="C12" s="2">
        <f t="shared" si="7"/>
        <v>6000</v>
      </c>
      <c r="D12" s="2">
        <f t="shared" si="0"/>
        <v>0</v>
      </c>
      <c r="E12" s="2"/>
      <c r="F12" s="17">
        <f t="shared" si="1"/>
        <v>272.57947065142434</v>
      </c>
      <c r="G12" s="17">
        <f t="shared" si="2"/>
        <v>5727.4205293485757</v>
      </c>
      <c r="I12" s="7">
        <v>10</v>
      </c>
      <c r="J12" s="7">
        <f t="shared" si="8"/>
        <v>1</v>
      </c>
      <c r="K12" s="7">
        <v>0</v>
      </c>
      <c r="L12" s="7">
        <f t="shared" si="3"/>
        <v>1000</v>
      </c>
      <c r="M12" s="7"/>
      <c r="N12" s="18">
        <f t="shared" si="4"/>
        <v>0</v>
      </c>
      <c r="O12" s="18">
        <f t="shared" si="5"/>
        <v>-1000</v>
      </c>
      <c r="R12" s="13" t="s">
        <v>8</v>
      </c>
      <c r="S12" s="14">
        <f>SUM(G3:G62)</f>
        <v>515962.16424328688</v>
      </c>
    </row>
    <row r="13" spans="1:19" x14ac:dyDescent="0.3">
      <c r="A13" s="2">
        <v>11</v>
      </c>
      <c r="B13" s="2">
        <f t="shared" si="6"/>
        <v>1</v>
      </c>
      <c r="C13" s="2">
        <f t="shared" si="7"/>
        <v>6000</v>
      </c>
      <c r="D13" s="2">
        <f t="shared" si="0"/>
        <v>0</v>
      </c>
      <c r="E13" s="2"/>
      <c r="F13" s="17">
        <f t="shared" si="1"/>
        <v>282.11975212422419</v>
      </c>
      <c r="G13" s="17">
        <f t="shared" si="2"/>
        <v>5717.8802478757761</v>
      </c>
      <c r="I13" s="7">
        <v>11</v>
      </c>
      <c r="J13" s="7">
        <f t="shared" si="8"/>
        <v>1</v>
      </c>
      <c r="K13" s="7">
        <v>0</v>
      </c>
      <c r="L13" s="7">
        <f t="shared" si="3"/>
        <v>1000</v>
      </c>
      <c r="M13" s="7"/>
      <c r="N13" s="18">
        <f t="shared" si="4"/>
        <v>0</v>
      </c>
      <c r="O13" s="18">
        <f t="shared" si="5"/>
        <v>-1000</v>
      </c>
      <c r="R13" s="13" t="s">
        <v>9</v>
      </c>
      <c r="S13" s="14">
        <f>SUM(O3:O62)</f>
        <v>726774.6440709806</v>
      </c>
    </row>
    <row r="14" spans="1:19" x14ac:dyDescent="0.3">
      <c r="A14" s="2">
        <v>12</v>
      </c>
      <c r="B14" s="2">
        <f t="shared" si="6"/>
        <v>1</v>
      </c>
      <c r="C14" s="2">
        <f t="shared" si="7"/>
        <v>6000</v>
      </c>
      <c r="D14" s="2">
        <f t="shared" si="0"/>
        <v>0</v>
      </c>
      <c r="E14" s="2"/>
      <c r="F14" s="17">
        <f t="shared" si="1"/>
        <v>291.99394344857205</v>
      </c>
      <c r="G14" s="17">
        <f t="shared" si="2"/>
        <v>5708.0060565514277</v>
      </c>
      <c r="I14" s="7">
        <v>12</v>
      </c>
      <c r="J14" s="7">
        <f t="shared" si="8"/>
        <v>1</v>
      </c>
      <c r="K14" s="7">
        <v>0</v>
      </c>
      <c r="L14" s="7">
        <f t="shared" si="3"/>
        <v>1000</v>
      </c>
      <c r="M14" s="7"/>
      <c r="N14" s="18">
        <f t="shared" si="4"/>
        <v>0</v>
      </c>
      <c r="O14" s="18">
        <f t="shared" si="5"/>
        <v>-1000</v>
      </c>
    </row>
    <row r="15" spans="1:19" x14ac:dyDescent="0.3">
      <c r="A15" s="2">
        <v>13</v>
      </c>
      <c r="B15" s="2">
        <f t="shared" si="6"/>
        <v>2</v>
      </c>
      <c r="C15" s="2">
        <f t="shared" si="7"/>
        <v>7500</v>
      </c>
      <c r="D15" s="2">
        <f t="shared" si="0"/>
        <v>0</v>
      </c>
      <c r="E15" s="2"/>
      <c r="F15" s="17">
        <f t="shared" si="1"/>
        <v>302.21373146927203</v>
      </c>
      <c r="G15" s="17">
        <f t="shared" si="2"/>
        <v>7197.7862685307282</v>
      </c>
      <c r="I15" s="7">
        <v>13</v>
      </c>
      <c r="J15" s="7">
        <f t="shared" si="8"/>
        <v>2</v>
      </c>
      <c r="K15" s="7">
        <f>$S$2*(1+$S$3)^(J15-2)</f>
        <v>12000</v>
      </c>
      <c r="L15" s="7">
        <f t="shared" si="3"/>
        <v>0</v>
      </c>
      <c r="M15" s="7"/>
      <c r="N15" s="18">
        <f t="shared" si="4"/>
        <v>302.21373146927203</v>
      </c>
      <c r="O15" s="18">
        <f t="shared" si="5"/>
        <v>11697.786268530728</v>
      </c>
      <c r="R15" s="13"/>
      <c r="S15" s="13" t="s">
        <v>10</v>
      </c>
    </row>
    <row r="16" spans="1:19" x14ac:dyDescent="0.3">
      <c r="A16" s="2">
        <v>14</v>
      </c>
      <c r="B16" s="2">
        <f t="shared" si="6"/>
        <v>2</v>
      </c>
      <c r="C16" s="2">
        <f t="shared" si="7"/>
        <v>7500</v>
      </c>
      <c r="D16" s="2">
        <f t="shared" si="0"/>
        <v>0</v>
      </c>
      <c r="E16" s="2"/>
      <c r="F16" s="17">
        <f t="shared" si="1"/>
        <v>312.79121207069653</v>
      </c>
      <c r="G16" s="17">
        <f t="shared" si="2"/>
        <v>7187.2087879293031</v>
      </c>
      <c r="I16" s="7">
        <v>14</v>
      </c>
      <c r="J16" s="7">
        <f t="shared" si="8"/>
        <v>2</v>
      </c>
      <c r="K16" s="7">
        <f t="shared" ref="K16:K62" si="9">$S$2*(1+$S$3)^(J16-2)</f>
        <v>12000</v>
      </c>
      <c r="L16" s="7">
        <f t="shared" si="3"/>
        <v>0</v>
      </c>
      <c r="M16" s="7"/>
      <c r="N16" s="18">
        <f t="shared" si="4"/>
        <v>312.79121207069653</v>
      </c>
      <c r="O16" s="18">
        <f t="shared" si="5"/>
        <v>11687.208787929303</v>
      </c>
      <c r="R16" s="13" t="s">
        <v>8</v>
      </c>
      <c r="S16" s="14">
        <f>NPV(S4,G3:G62)</f>
        <v>182304.7067260383</v>
      </c>
    </row>
    <row r="17" spans="1:19" x14ac:dyDescent="0.3">
      <c r="A17" s="2">
        <v>15</v>
      </c>
      <c r="B17" s="2">
        <f t="shared" si="6"/>
        <v>2</v>
      </c>
      <c r="C17" s="2">
        <f t="shared" si="7"/>
        <v>7500</v>
      </c>
      <c r="D17" s="2">
        <f t="shared" si="0"/>
        <v>0</v>
      </c>
      <c r="E17" s="19" cm="1">
        <f t="array" ref="E17">IF(MOD(A17,12)=3,kgvHesapla(SUM(C3:C14),2023+B17-2),0)</f>
        <v>6797.4</v>
      </c>
      <c r="F17" s="17">
        <f t="shared" si="1"/>
        <v>323.73890449317093</v>
      </c>
      <c r="G17" s="17">
        <f t="shared" si="2"/>
        <v>378.86109550682943</v>
      </c>
      <c r="I17" s="7">
        <v>15</v>
      </c>
      <c r="J17" s="7">
        <f t="shared" si="8"/>
        <v>2</v>
      </c>
      <c r="K17" s="7">
        <f t="shared" si="9"/>
        <v>12000</v>
      </c>
      <c r="L17" s="7">
        <f t="shared" si="3"/>
        <v>0</v>
      </c>
      <c r="M17" s="7"/>
      <c r="N17" s="18">
        <f t="shared" si="4"/>
        <v>323.73890449317093</v>
      </c>
      <c r="O17" s="18">
        <f t="shared" si="5"/>
        <v>11676.261095506828</v>
      </c>
      <c r="R17" s="13" t="s">
        <v>9</v>
      </c>
      <c r="S17" s="14">
        <f>NPV(S4,O3:O62)</f>
        <v>202773.56037104051</v>
      </c>
    </row>
    <row r="18" spans="1:19" x14ac:dyDescent="0.3">
      <c r="A18" s="2">
        <v>16</v>
      </c>
      <c r="B18" s="2">
        <f t="shared" si="6"/>
        <v>2</v>
      </c>
      <c r="C18" s="2">
        <f t="shared" si="7"/>
        <v>7500</v>
      </c>
      <c r="D18" s="2">
        <f t="shared" si="0"/>
        <v>0</v>
      </c>
      <c r="E18" s="19" cm="1">
        <f t="array" ref="E18">IF(MOD(A18,12)=3,kgvHesapla(SUM(C4:C15),2023+B18-2),0)</f>
        <v>0</v>
      </c>
      <c r="F18" s="17">
        <f t="shared" si="1"/>
        <v>335.06976615043186</v>
      </c>
      <c r="G18" s="17">
        <f t="shared" si="2"/>
        <v>7164.9302338495681</v>
      </c>
      <c r="I18" s="7">
        <v>16</v>
      </c>
      <c r="J18" s="7">
        <f t="shared" si="8"/>
        <v>2</v>
      </c>
      <c r="K18" s="7">
        <f t="shared" si="9"/>
        <v>12000</v>
      </c>
      <c r="L18" s="7">
        <f t="shared" si="3"/>
        <v>0</v>
      </c>
      <c r="M18" s="7"/>
      <c r="N18" s="18">
        <f t="shared" si="4"/>
        <v>335.06976615043186</v>
      </c>
      <c r="O18" s="18">
        <f t="shared" si="5"/>
        <v>11664.930233849569</v>
      </c>
    </row>
    <row r="19" spans="1:19" x14ac:dyDescent="0.3">
      <c r="A19" s="2">
        <v>17</v>
      </c>
      <c r="B19" s="2">
        <f t="shared" si="6"/>
        <v>2</v>
      </c>
      <c r="C19" s="2">
        <f t="shared" si="7"/>
        <v>7500</v>
      </c>
      <c r="D19" s="2">
        <f t="shared" si="0"/>
        <v>0</v>
      </c>
      <c r="E19" s="19" cm="1">
        <f t="array" ref="E19">IF(MOD(A19,12)=3,kgvHesapla(SUM(C5:C16),2023+B19-2),0)</f>
        <v>0</v>
      </c>
      <c r="F19" s="17">
        <f t="shared" si="1"/>
        <v>346.79720796569688</v>
      </c>
      <c r="G19" s="17">
        <f t="shared" si="2"/>
        <v>7153.2027920343035</v>
      </c>
      <c r="I19" s="7">
        <v>17</v>
      </c>
      <c r="J19" s="7">
        <f t="shared" si="8"/>
        <v>2</v>
      </c>
      <c r="K19" s="7">
        <f t="shared" si="9"/>
        <v>12000</v>
      </c>
      <c r="L19" s="7">
        <f t="shared" si="3"/>
        <v>0</v>
      </c>
      <c r="M19" s="7"/>
      <c r="N19" s="18">
        <f t="shared" si="4"/>
        <v>346.79720796569688</v>
      </c>
      <c r="O19" s="18">
        <f t="shared" si="5"/>
        <v>11653.202792034303</v>
      </c>
    </row>
    <row r="20" spans="1:19" x14ac:dyDescent="0.3">
      <c r="A20" s="2">
        <v>18</v>
      </c>
      <c r="B20" s="2">
        <f t="shared" si="6"/>
        <v>2</v>
      </c>
      <c r="C20" s="2">
        <f t="shared" si="7"/>
        <v>7500</v>
      </c>
      <c r="D20" s="2">
        <f t="shared" si="0"/>
        <v>0</v>
      </c>
      <c r="E20" s="19" cm="1">
        <f t="array" ref="E20">IF(MOD(A20,12)=3,kgvHesapla(SUM(C6:C17),2023+B20-2),0)</f>
        <v>0</v>
      </c>
      <c r="F20" s="17">
        <f t="shared" si="1"/>
        <v>358.93511024449629</v>
      </c>
      <c r="G20" s="17">
        <f t="shared" si="2"/>
        <v>7141.0648897555038</v>
      </c>
      <c r="I20" s="7">
        <v>18</v>
      </c>
      <c r="J20" s="7">
        <f t="shared" si="8"/>
        <v>2</v>
      </c>
      <c r="K20" s="7">
        <f t="shared" si="9"/>
        <v>12000</v>
      </c>
      <c r="L20" s="7">
        <f t="shared" si="3"/>
        <v>0</v>
      </c>
      <c r="M20" s="7"/>
      <c r="N20" s="18">
        <f t="shared" si="4"/>
        <v>358.93511024449629</v>
      </c>
      <c r="O20" s="18">
        <f t="shared" si="5"/>
        <v>11641.064889755504</v>
      </c>
    </row>
    <row r="21" spans="1:19" x14ac:dyDescent="0.3">
      <c r="A21" s="2">
        <v>19</v>
      </c>
      <c r="B21" s="2">
        <f t="shared" si="6"/>
        <v>2</v>
      </c>
      <c r="C21" s="2">
        <f t="shared" si="7"/>
        <v>7500</v>
      </c>
      <c r="D21" s="2">
        <f t="shared" si="0"/>
        <v>0</v>
      </c>
      <c r="E21" s="19" cm="1">
        <f t="array" ref="E21">IF(MOD(A21,12)=3,kgvHesapla(SUM(C7:C18),2023+B21-2),0)</f>
        <v>0</v>
      </c>
      <c r="F21" s="17">
        <f t="shared" si="1"/>
        <v>371.49783910305365</v>
      </c>
      <c r="G21" s="17">
        <f t="shared" si="2"/>
        <v>7128.5021608969464</v>
      </c>
      <c r="I21" s="7">
        <v>19</v>
      </c>
      <c r="J21" s="7">
        <f t="shared" si="8"/>
        <v>2</v>
      </c>
      <c r="K21" s="7">
        <f t="shared" si="9"/>
        <v>12000</v>
      </c>
      <c r="L21" s="7">
        <f t="shared" si="3"/>
        <v>0</v>
      </c>
      <c r="M21" s="7"/>
      <c r="N21" s="18">
        <f t="shared" si="4"/>
        <v>371.49783910305365</v>
      </c>
      <c r="O21" s="18">
        <f t="shared" si="5"/>
        <v>11628.502160896945</v>
      </c>
    </row>
    <row r="22" spans="1:19" x14ac:dyDescent="0.3">
      <c r="A22" s="2">
        <v>20</v>
      </c>
      <c r="B22" s="2">
        <f t="shared" si="6"/>
        <v>2</v>
      </c>
      <c r="C22" s="2">
        <f t="shared" si="7"/>
        <v>7500</v>
      </c>
      <c r="D22" s="2">
        <f t="shared" si="0"/>
        <v>0</v>
      </c>
      <c r="E22" s="19" cm="1">
        <f t="array" ref="E22">IF(MOD(A22,12)=3,kgvHesapla(SUM(C8:C19),2023+B22-2),0)</f>
        <v>0</v>
      </c>
      <c r="F22" s="17">
        <f t="shared" si="1"/>
        <v>384.50026347166045</v>
      </c>
      <c r="G22" s="17">
        <f t="shared" si="2"/>
        <v>7115.4997365283398</v>
      </c>
      <c r="I22" s="7">
        <v>20</v>
      </c>
      <c r="J22" s="7">
        <f t="shared" si="8"/>
        <v>2</v>
      </c>
      <c r="K22" s="7">
        <f t="shared" si="9"/>
        <v>12000</v>
      </c>
      <c r="L22" s="7">
        <f t="shared" si="3"/>
        <v>0</v>
      </c>
      <c r="M22" s="7"/>
      <c r="N22" s="18">
        <f t="shared" si="4"/>
        <v>384.50026347166045</v>
      </c>
      <c r="O22" s="18">
        <f t="shared" si="5"/>
        <v>11615.49973652834</v>
      </c>
    </row>
    <row r="23" spans="1:19" x14ac:dyDescent="0.3">
      <c r="A23" s="2">
        <v>21</v>
      </c>
      <c r="B23" s="2">
        <f t="shared" si="6"/>
        <v>2</v>
      </c>
      <c r="C23" s="2">
        <f t="shared" si="7"/>
        <v>7500</v>
      </c>
      <c r="D23" s="2">
        <f t="shared" si="0"/>
        <v>0</v>
      </c>
      <c r="E23" s="19" cm="1">
        <f t="array" ref="E23">IF(MOD(A23,12)=3,kgvHesapla(SUM(C9:C20),2023+B23-2),0)</f>
        <v>0</v>
      </c>
      <c r="F23" s="17">
        <f t="shared" si="1"/>
        <v>397.95777269316852</v>
      </c>
      <c r="G23" s="17">
        <f t="shared" si="2"/>
        <v>7102.0422273068316</v>
      </c>
      <c r="I23" s="7">
        <v>21</v>
      </c>
      <c r="J23" s="7">
        <f t="shared" si="8"/>
        <v>2</v>
      </c>
      <c r="K23" s="7">
        <f t="shared" si="9"/>
        <v>12000</v>
      </c>
      <c r="L23" s="7">
        <f t="shared" si="3"/>
        <v>0</v>
      </c>
      <c r="M23" s="7"/>
      <c r="N23" s="18">
        <f t="shared" si="4"/>
        <v>397.95777269316852</v>
      </c>
      <c r="O23" s="18">
        <f t="shared" si="5"/>
        <v>11602.042227306831</v>
      </c>
    </row>
    <row r="24" spans="1:19" x14ac:dyDescent="0.3">
      <c r="A24" s="2">
        <v>22</v>
      </c>
      <c r="B24" s="2">
        <f t="shared" si="6"/>
        <v>2</v>
      </c>
      <c r="C24" s="2">
        <f t="shared" si="7"/>
        <v>7500</v>
      </c>
      <c r="D24" s="2">
        <f t="shared" si="0"/>
        <v>0</v>
      </c>
      <c r="E24" s="19" cm="1">
        <f t="array" ref="E24">IF(MOD(A24,12)=3,kgvHesapla(SUM(C10:C21),2023+B24-2),0)</f>
        <v>0</v>
      </c>
      <c r="F24" s="17">
        <f t="shared" si="1"/>
        <v>411.88629473742935</v>
      </c>
      <c r="G24" s="17">
        <f t="shared" si="2"/>
        <v>7088.1137052625709</v>
      </c>
      <c r="I24" s="7">
        <v>22</v>
      </c>
      <c r="J24" s="7">
        <f t="shared" si="8"/>
        <v>2</v>
      </c>
      <c r="K24" s="7">
        <f t="shared" si="9"/>
        <v>12000</v>
      </c>
      <c r="L24" s="7">
        <f t="shared" si="3"/>
        <v>0</v>
      </c>
      <c r="M24" s="7"/>
      <c r="N24" s="18">
        <f t="shared" si="4"/>
        <v>411.88629473742935</v>
      </c>
      <c r="O24" s="18">
        <f t="shared" si="5"/>
        <v>11588.113705262571</v>
      </c>
    </row>
    <row r="25" spans="1:19" x14ac:dyDescent="0.3">
      <c r="A25" s="2">
        <v>23</v>
      </c>
      <c r="B25" s="2">
        <f t="shared" si="6"/>
        <v>2</v>
      </c>
      <c r="C25" s="2">
        <f t="shared" si="7"/>
        <v>7500</v>
      </c>
      <c r="D25" s="2">
        <f t="shared" si="0"/>
        <v>0</v>
      </c>
      <c r="E25" s="19" cm="1">
        <f t="array" ref="E25">IF(MOD(A25,12)=3,kgvHesapla(SUM(C11:C22),2023+B25-2),0)</f>
        <v>0</v>
      </c>
      <c r="F25" s="17">
        <f t="shared" si="1"/>
        <v>426.3023150532394</v>
      </c>
      <c r="G25" s="17">
        <f t="shared" si="2"/>
        <v>7073.697684946761</v>
      </c>
      <c r="I25" s="7">
        <v>23</v>
      </c>
      <c r="J25" s="7">
        <f t="shared" si="8"/>
        <v>2</v>
      </c>
      <c r="K25" s="7">
        <f t="shared" si="9"/>
        <v>12000</v>
      </c>
      <c r="L25" s="7">
        <f t="shared" si="3"/>
        <v>0</v>
      </c>
      <c r="M25" s="7"/>
      <c r="N25" s="18">
        <f t="shared" si="4"/>
        <v>426.3023150532394</v>
      </c>
      <c r="O25" s="18">
        <f t="shared" si="5"/>
        <v>11573.697684946761</v>
      </c>
    </row>
    <row r="26" spans="1:19" x14ac:dyDescent="0.3">
      <c r="A26" s="2">
        <v>24</v>
      </c>
      <c r="B26" s="2">
        <f t="shared" si="6"/>
        <v>2</v>
      </c>
      <c r="C26" s="2">
        <f t="shared" si="7"/>
        <v>7500</v>
      </c>
      <c r="D26" s="2">
        <f t="shared" si="0"/>
        <v>0</v>
      </c>
      <c r="E26" s="19" cm="1">
        <f t="array" ref="E26">IF(MOD(A26,12)=3,kgvHesapla(SUM(C12:C23),2023+B26-2),0)</f>
        <v>0</v>
      </c>
      <c r="F26" s="17">
        <f t="shared" si="1"/>
        <v>441.22289608010277</v>
      </c>
      <c r="G26" s="17">
        <f t="shared" si="2"/>
        <v>7058.7771039198969</v>
      </c>
      <c r="I26" s="7">
        <v>24</v>
      </c>
      <c r="J26" s="7">
        <f t="shared" si="8"/>
        <v>2</v>
      </c>
      <c r="K26" s="7">
        <f t="shared" si="9"/>
        <v>12000</v>
      </c>
      <c r="L26" s="7">
        <f t="shared" si="3"/>
        <v>0</v>
      </c>
      <c r="M26" s="7"/>
      <c r="N26" s="18">
        <f t="shared" si="4"/>
        <v>441.22289608010277</v>
      </c>
      <c r="O26" s="18">
        <f t="shared" si="5"/>
        <v>11558.777103919898</v>
      </c>
    </row>
    <row r="27" spans="1:19" x14ac:dyDescent="0.3">
      <c r="A27" s="2">
        <v>25</v>
      </c>
      <c r="B27" s="2">
        <f t="shared" si="6"/>
        <v>3</v>
      </c>
      <c r="C27" s="2">
        <f t="shared" si="7"/>
        <v>9375</v>
      </c>
      <c r="D27" s="2">
        <f t="shared" si="0"/>
        <v>0</v>
      </c>
      <c r="E27" s="19" cm="1">
        <f t="array" ref="E27">IF(MOD(A27,12)=3,kgvHesapla(SUM(C13:C24),2023+B27-2),0)</f>
        <v>0</v>
      </c>
      <c r="F27" s="17">
        <f t="shared" si="1"/>
        <v>456.66569744290626</v>
      </c>
      <c r="G27" s="17">
        <f t="shared" si="2"/>
        <v>8918.3343025570939</v>
      </c>
      <c r="I27" s="7">
        <v>25</v>
      </c>
      <c r="J27" s="7">
        <f t="shared" si="8"/>
        <v>3</v>
      </c>
      <c r="K27" s="7">
        <f t="shared" si="9"/>
        <v>15000</v>
      </c>
      <c r="L27" s="7">
        <f t="shared" si="3"/>
        <v>0</v>
      </c>
      <c r="M27" s="7"/>
      <c r="N27" s="18">
        <f t="shared" si="4"/>
        <v>456.66569744290626</v>
      </c>
      <c r="O27" s="18">
        <f t="shared" si="5"/>
        <v>14543.334302557094</v>
      </c>
    </row>
    <row r="28" spans="1:19" x14ac:dyDescent="0.3">
      <c r="A28" s="2">
        <v>26</v>
      </c>
      <c r="B28" s="2">
        <f t="shared" si="6"/>
        <v>3</v>
      </c>
      <c r="C28" s="2">
        <f t="shared" si="7"/>
        <v>9375</v>
      </c>
      <c r="D28" s="2">
        <f t="shared" si="0"/>
        <v>0</v>
      </c>
      <c r="E28" s="19" cm="1">
        <f t="array" ref="E28">IF(MOD(A28,12)=3,kgvHesapla(SUM(C14:C25),2023+B28-2),0)</f>
        <v>0</v>
      </c>
      <c r="F28" s="17">
        <f t="shared" si="1"/>
        <v>472.64899685340794</v>
      </c>
      <c r="G28" s="17">
        <f t="shared" si="2"/>
        <v>8902.3510031465921</v>
      </c>
      <c r="I28" s="7">
        <v>26</v>
      </c>
      <c r="J28" s="7">
        <f t="shared" si="8"/>
        <v>3</v>
      </c>
      <c r="K28" s="7">
        <f t="shared" si="9"/>
        <v>15000</v>
      </c>
      <c r="L28" s="7">
        <f t="shared" si="3"/>
        <v>0</v>
      </c>
      <c r="M28" s="7"/>
      <c r="N28" s="18">
        <f t="shared" si="4"/>
        <v>472.64899685340794</v>
      </c>
      <c r="O28" s="18">
        <f t="shared" si="5"/>
        <v>14527.351003146592</v>
      </c>
    </row>
    <row r="29" spans="1:19" x14ac:dyDescent="0.3">
      <c r="A29" s="2">
        <v>27</v>
      </c>
      <c r="B29" s="2">
        <f t="shared" si="6"/>
        <v>3</v>
      </c>
      <c r="C29" s="2">
        <f t="shared" si="7"/>
        <v>9375</v>
      </c>
      <c r="D29" s="2">
        <f t="shared" si="0"/>
        <v>0</v>
      </c>
      <c r="E29" s="19" cm="1">
        <f t="array" ref="E29">IF(MOD(A29,12)=3,kgvHesapla(SUM(C15:C26),2023+B29-2),0)</f>
        <v>8102.3009523809533</v>
      </c>
      <c r="F29" s="17">
        <f t="shared" si="1"/>
        <v>489.19171174327721</v>
      </c>
      <c r="G29" s="17">
        <f t="shared" si="2"/>
        <v>783.50733587576951</v>
      </c>
      <c r="I29" s="7">
        <v>27</v>
      </c>
      <c r="J29" s="7">
        <f t="shared" si="8"/>
        <v>3</v>
      </c>
      <c r="K29" s="7">
        <f t="shared" si="9"/>
        <v>15000</v>
      </c>
      <c r="L29" s="7">
        <f t="shared" si="3"/>
        <v>0</v>
      </c>
      <c r="M29" s="7" cm="1">
        <f t="array" ref="M29">IF(MOD(I29,12)=3,kgvHesapla(SUM(K15:K26),2023+J29-2),0)</f>
        <v>14987.300952380952</v>
      </c>
      <c r="N29" s="18">
        <f t="shared" si="4"/>
        <v>489.19171174327721</v>
      </c>
      <c r="O29" s="18">
        <f t="shared" si="5"/>
        <v>-476.49266412422958</v>
      </c>
    </row>
    <row r="30" spans="1:19" x14ac:dyDescent="0.3">
      <c r="A30" s="2">
        <v>28</v>
      </c>
      <c r="B30" s="2">
        <f t="shared" si="6"/>
        <v>3</v>
      </c>
      <c r="C30" s="2">
        <f t="shared" si="7"/>
        <v>9375</v>
      </c>
      <c r="D30" s="2">
        <f t="shared" si="0"/>
        <v>0</v>
      </c>
      <c r="E30" s="19" cm="1">
        <f t="array" ref="E30">IF(MOD(A30,12)=3,kgvHesapla(SUM(C16:C27),2023+B30-2),0)</f>
        <v>0</v>
      </c>
      <c r="F30" s="17">
        <f t="shared" si="1"/>
        <v>506.31342165429191</v>
      </c>
      <c r="G30" s="17">
        <f t="shared" si="2"/>
        <v>8868.6865783457088</v>
      </c>
      <c r="I30" s="7">
        <v>28</v>
      </c>
      <c r="J30" s="7">
        <f t="shared" si="8"/>
        <v>3</v>
      </c>
      <c r="K30" s="7">
        <f t="shared" si="9"/>
        <v>15000</v>
      </c>
      <c r="L30" s="7">
        <f t="shared" si="3"/>
        <v>0</v>
      </c>
      <c r="M30" s="7" cm="1">
        <f t="array" ref="M30">IF(MOD(I30,12)=3,kgvHesapla(SUM(K16:K27),2023+J30-2),0)</f>
        <v>0</v>
      </c>
      <c r="N30" s="18">
        <f t="shared" si="4"/>
        <v>506.31342165429191</v>
      </c>
      <c r="O30" s="18">
        <f t="shared" si="5"/>
        <v>14493.686578345709</v>
      </c>
    </row>
    <row r="31" spans="1:19" x14ac:dyDescent="0.3">
      <c r="A31" s="2">
        <v>29</v>
      </c>
      <c r="B31" s="2">
        <f t="shared" si="6"/>
        <v>3</v>
      </c>
      <c r="C31" s="2">
        <f t="shared" si="7"/>
        <v>9375</v>
      </c>
      <c r="D31" s="2">
        <f t="shared" si="0"/>
        <v>0</v>
      </c>
      <c r="E31" s="19" cm="1">
        <f t="array" ref="E31">IF(MOD(A31,12)=3,kgvHesapla(SUM(C17:C28),2023+B31-2),0)</f>
        <v>0</v>
      </c>
      <c r="F31" s="17">
        <f t="shared" si="1"/>
        <v>524.03439141219212</v>
      </c>
      <c r="G31" s="17">
        <f t="shared" si="2"/>
        <v>8850.9656085878087</v>
      </c>
      <c r="I31" s="7">
        <v>29</v>
      </c>
      <c r="J31" s="7">
        <f t="shared" si="8"/>
        <v>3</v>
      </c>
      <c r="K31" s="7">
        <f t="shared" si="9"/>
        <v>15000</v>
      </c>
      <c r="L31" s="7">
        <f t="shared" si="3"/>
        <v>0</v>
      </c>
      <c r="M31" s="7" cm="1">
        <f t="array" ref="M31">IF(MOD(I31,12)=3,kgvHesapla(SUM(K17:K28),2023+J31-2),0)</f>
        <v>0</v>
      </c>
      <c r="N31" s="18">
        <f t="shared" si="4"/>
        <v>524.03439141219212</v>
      </c>
      <c r="O31" s="18">
        <f t="shared" si="5"/>
        <v>14475.965608587809</v>
      </c>
    </row>
    <row r="32" spans="1:19" x14ac:dyDescent="0.3">
      <c r="A32" s="2">
        <v>30</v>
      </c>
      <c r="B32" s="2">
        <f t="shared" si="6"/>
        <v>3</v>
      </c>
      <c r="C32" s="2">
        <f t="shared" si="7"/>
        <v>9375</v>
      </c>
      <c r="D32" s="2">
        <f t="shared" si="0"/>
        <v>0</v>
      </c>
      <c r="E32" s="19" cm="1">
        <f t="array" ref="E32">IF(MOD(A32,12)=3,kgvHesapla(SUM(C18:C29),2023+B32-2),0)</f>
        <v>0</v>
      </c>
      <c r="F32" s="17">
        <f t="shared" si="1"/>
        <v>542.37559511161874</v>
      </c>
      <c r="G32" s="17">
        <f t="shared" si="2"/>
        <v>8832.6244048883818</v>
      </c>
      <c r="I32" s="7">
        <v>30</v>
      </c>
      <c r="J32" s="7">
        <f t="shared" si="8"/>
        <v>3</v>
      </c>
      <c r="K32" s="7">
        <f t="shared" si="9"/>
        <v>15000</v>
      </c>
      <c r="L32" s="7">
        <f t="shared" si="3"/>
        <v>0</v>
      </c>
      <c r="M32" s="7" cm="1">
        <f t="array" ref="M32">IF(MOD(I32,12)=3,kgvHesapla(SUM(K18:K29),2023+J32-2),0)</f>
        <v>0</v>
      </c>
      <c r="N32" s="18">
        <f t="shared" si="4"/>
        <v>542.37559511161874</v>
      </c>
      <c r="O32" s="18">
        <f t="shared" si="5"/>
        <v>14457.624404888382</v>
      </c>
    </row>
    <row r="33" spans="1:15" x14ac:dyDescent="0.3">
      <c r="A33" s="2">
        <v>31</v>
      </c>
      <c r="B33" s="2">
        <f t="shared" si="6"/>
        <v>3</v>
      </c>
      <c r="C33" s="2">
        <f t="shared" si="7"/>
        <v>9375</v>
      </c>
      <c r="D33" s="2">
        <f t="shared" si="0"/>
        <v>0</v>
      </c>
      <c r="E33" s="19" cm="1">
        <f t="array" ref="E33">IF(MOD(A33,12)=3,kgvHesapla(SUM(C19:C30),2023+B33-2),0)</f>
        <v>0</v>
      </c>
      <c r="F33" s="17">
        <f t="shared" si="1"/>
        <v>561.35874094052542</v>
      </c>
      <c r="G33" s="17">
        <f t="shared" si="2"/>
        <v>8813.6412590594737</v>
      </c>
      <c r="I33" s="7">
        <v>31</v>
      </c>
      <c r="J33" s="7">
        <f t="shared" si="8"/>
        <v>3</v>
      </c>
      <c r="K33" s="7">
        <f t="shared" si="9"/>
        <v>15000</v>
      </c>
      <c r="L33" s="7">
        <f t="shared" si="3"/>
        <v>0</v>
      </c>
      <c r="M33" s="7" cm="1">
        <f t="array" ref="M33">IF(MOD(I33,12)=3,kgvHesapla(SUM(K19:K30),2023+J33-2),0)</f>
        <v>0</v>
      </c>
      <c r="N33" s="18">
        <f t="shared" si="4"/>
        <v>561.35874094052542</v>
      </c>
      <c r="O33" s="18">
        <f t="shared" si="5"/>
        <v>14438.641259059474</v>
      </c>
    </row>
    <row r="34" spans="1:15" x14ac:dyDescent="0.3">
      <c r="A34" s="2">
        <v>32</v>
      </c>
      <c r="B34" s="2">
        <f t="shared" si="6"/>
        <v>3</v>
      </c>
      <c r="C34" s="2">
        <f t="shared" si="7"/>
        <v>9375</v>
      </c>
      <c r="D34" s="2">
        <f t="shared" si="0"/>
        <v>0</v>
      </c>
      <c r="E34" s="19" cm="1">
        <f t="array" ref="E34">IF(MOD(A34,12)=3,kgvHesapla(SUM(C20:C31),2023+B34-2),0)</f>
        <v>0</v>
      </c>
      <c r="F34" s="17">
        <f t="shared" si="1"/>
        <v>581.00629687344383</v>
      </c>
      <c r="G34" s="17">
        <f t="shared" si="2"/>
        <v>8793.9937031265563</v>
      </c>
      <c r="I34" s="7">
        <v>32</v>
      </c>
      <c r="J34" s="7">
        <f t="shared" si="8"/>
        <v>3</v>
      </c>
      <c r="K34" s="7">
        <f t="shared" si="9"/>
        <v>15000</v>
      </c>
      <c r="L34" s="7">
        <f t="shared" si="3"/>
        <v>0</v>
      </c>
      <c r="M34" s="7" cm="1">
        <f t="array" ref="M34">IF(MOD(I34,12)=3,kgvHesapla(SUM(K20:K31),2023+J34-2),0)</f>
        <v>0</v>
      </c>
      <c r="N34" s="18">
        <f t="shared" si="4"/>
        <v>581.00629687344383</v>
      </c>
      <c r="O34" s="18">
        <f t="shared" si="5"/>
        <v>14418.993703126556</v>
      </c>
    </row>
    <row r="35" spans="1:15" x14ac:dyDescent="0.3">
      <c r="A35" s="2">
        <v>33</v>
      </c>
      <c r="B35" s="2">
        <f t="shared" si="6"/>
        <v>3</v>
      </c>
      <c r="C35" s="2">
        <f t="shared" si="7"/>
        <v>9375</v>
      </c>
      <c r="D35" s="2">
        <f t="shared" si="0"/>
        <v>0</v>
      </c>
      <c r="E35" s="19" cm="1">
        <f t="array" ref="E35">IF(MOD(A35,12)=3,kgvHesapla(SUM(C21:C32),2023+B35-2),0)</f>
        <v>0</v>
      </c>
      <c r="F35" s="17">
        <f t="shared" si="1"/>
        <v>601.3415172640141</v>
      </c>
      <c r="G35" s="17">
        <f t="shared" si="2"/>
        <v>8773.6584827359857</v>
      </c>
      <c r="I35" s="7">
        <v>33</v>
      </c>
      <c r="J35" s="7">
        <f t="shared" si="8"/>
        <v>3</v>
      </c>
      <c r="K35" s="7">
        <f t="shared" si="9"/>
        <v>15000</v>
      </c>
      <c r="L35" s="7">
        <f t="shared" si="3"/>
        <v>0</v>
      </c>
      <c r="M35" s="7" cm="1">
        <f t="array" ref="M35">IF(MOD(I35,12)=3,kgvHesapla(SUM(K21:K32),2023+J35-2),0)</f>
        <v>0</v>
      </c>
      <c r="N35" s="18">
        <f t="shared" si="4"/>
        <v>601.3415172640141</v>
      </c>
      <c r="O35" s="18">
        <f t="shared" si="5"/>
        <v>14398.658482735986</v>
      </c>
    </row>
    <row r="36" spans="1:15" x14ac:dyDescent="0.3">
      <c r="A36" s="2">
        <v>34</v>
      </c>
      <c r="B36" s="2">
        <f t="shared" si="6"/>
        <v>3</v>
      </c>
      <c r="C36" s="2">
        <f t="shared" si="7"/>
        <v>9375</v>
      </c>
      <c r="D36" s="2">
        <f t="shared" si="0"/>
        <v>0</v>
      </c>
      <c r="E36" s="19" cm="1">
        <f t="array" ref="E36">IF(MOD(A36,12)=3,kgvHesapla(SUM(C22:C33),2023+B36-2),0)</f>
        <v>0</v>
      </c>
      <c r="F36" s="17">
        <f t="shared" si="1"/>
        <v>622.38847036825462</v>
      </c>
      <c r="G36" s="17">
        <f t="shared" si="2"/>
        <v>8752.6115296317457</v>
      </c>
      <c r="I36" s="7">
        <v>34</v>
      </c>
      <c r="J36" s="7">
        <f t="shared" si="8"/>
        <v>3</v>
      </c>
      <c r="K36" s="7">
        <f t="shared" si="9"/>
        <v>15000</v>
      </c>
      <c r="L36" s="7">
        <f t="shared" si="3"/>
        <v>0</v>
      </c>
      <c r="M36" s="7" cm="1">
        <f t="array" ref="M36">IF(MOD(I36,12)=3,kgvHesapla(SUM(K22:K33),2023+J36-2),0)</f>
        <v>0</v>
      </c>
      <c r="N36" s="18">
        <f t="shared" si="4"/>
        <v>622.38847036825462</v>
      </c>
      <c r="O36" s="18">
        <f t="shared" si="5"/>
        <v>14377.611529631746</v>
      </c>
    </row>
    <row r="37" spans="1:15" x14ac:dyDescent="0.3">
      <c r="A37" s="2">
        <v>35</v>
      </c>
      <c r="B37" s="2">
        <f t="shared" si="6"/>
        <v>3</v>
      </c>
      <c r="C37" s="2">
        <f t="shared" si="7"/>
        <v>9375</v>
      </c>
      <c r="D37" s="2">
        <f t="shared" si="0"/>
        <v>0</v>
      </c>
      <c r="E37" s="19" cm="1">
        <f t="array" ref="E37">IF(MOD(A37,12)=3,kgvHesapla(SUM(C23:C34),2023+B37-2),0)</f>
        <v>0</v>
      </c>
      <c r="F37" s="17">
        <f t="shared" si="1"/>
        <v>644.17206683114352</v>
      </c>
      <c r="G37" s="17">
        <f t="shared" si="2"/>
        <v>8730.8279331688573</v>
      </c>
      <c r="I37" s="7">
        <v>35</v>
      </c>
      <c r="J37" s="7">
        <f t="shared" si="8"/>
        <v>3</v>
      </c>
      <c r="K37" s="7">
        <f t="shared" si="9"/>
        <v>15000</v>
      </c>
      <c r="L37" s="7">
        <f t="shared" si="3"/>
        <v>0</v>
      </c>
      <c r="M37" s="7" cm="1">
        <f t="array" ref="M37">IF(MOD(I37,12)=3,kgvHesapla(SUM(K23:K34),2023+J37-2),0)</f>
        <v>0</v>
      </c>
      <c r="N37" s="18">
        <f t="shared" si="4"/>
        <v>644.17206683114352</v>
      </c>
      <c r="O37" s="18">
        <f t="shared" si="5"/>
        <v>14355.827933168857</v>
      </c>
    </row>
    <row r="38" spans="1:15" x14ac:dyDescent="0.3">
      <c r="A38" s="2">
        <v>36</v>
      </c>
      <c r="B38" s="2">
        <f t="shared" si="6"/>
        <v>3</v>
      </c>
      <c r="C38" s="2">
        <f t="shared" si="7"/>
        <v>9375</v>
      </c>
      <c r="D38" s="2">
        <f t="shared" si="0"/>
        <v>0</v>
      </c>
      <c r="E38" s="19" cm="1">
        <f t="array" ref="E38">IF(MOD(A38,12)=3,kgvHesapla(SUM(C24:C35),2023+B38-2),0)</f>
        <v>0</v>
      </c>
      <c r="F38" s="17">
        <f t="shared" si="1"/>
        <v>666.71808917023338</v>
      </c>
      <c r="G38" s="17">
        <f t="shared" si="2"/>
        <v>8708.2819108297663</v>
      </c>
      <c r="I38" s="7">
        <v>36</v>
      </c>
      <c r="J38" s="7">
        <f t="shared" si="8"/>
        <v>3</v>
      </c>
      <c r="K38" s="7">
        <f t="shared" si="9"/>
        <v>15000</v>
      </c>
      <c r="L38" s="7">
        <f t="shared" si="3"/>
        <v>0</v>
      </c>
      <c r="M38" s="7" cm="1">
        <f t="array" ref="M38">IF(MOD(I38,12)=3,kgvHesapla(SUM(K24:K35),2023+J38-2),0)</f>
        <v>0</v>
      </c>
      <c r="N38" s="18">
        <f t="shared" si="4"/>
        <v>666.71808917023338</v>
      </c>
      <c r="O38" s="18">
        <f t="shared" si="5"/>
        <v>14333.281910829766</v>
      </c>
    </row>
    <row r="39" spans="1:15" x14ac:dyDescent="0.3">
      <c r="A39" s="2">
        <v>37</v>
      </c>
      <c r="B39" s="2">
        <f t="shared" si="6"/>
        <v>4</v>
      </c>
      <c r="C39" s="2">
        <f t="shared" si="7"/>
        <v>11718.75</v>
      </c>
      <c r="D39" s="2">
        <f t="shared" si="0"/>
        <v>0</v>
      </c>
      <c r="E39" s="19" cm="1">
        <f t="array" ref="E39">IF(MOD(A39,12)=3,kgvHesapla(SUM(C25:C36),2023+B39-2),0)</f>
        <v>0</v>
      </c>
      <c r="F39" s="17">
        <f t="shared" si="1"/>
        <v>690.05322229119156</v>
      </c>
      <c r="G39" s="17">
        <f t="shared" si="2"/>
        <v>11028.696777708808</v>
      </c>
      <c r="I39" s="7">
        <v>37</v>
      </c>
      <c r="J39" s="7">
        <f t="shared" si="8"/>
        <v>4</v>
      </c>
      <c r="K39" s="7">
        <f t="shared" si="9"/>
        <v>18750</v>
      </c>
      <c r="L39" s="7">
        <f t="shared" si="3"/>
        <v>0</v>
      </c>
      <c r="M39" s="7" cm="1">
        <f t="array" ref="M39">IF(MOD(I39,12)=3,kgvHesapla(SUM(K25:K36),2023+J39-2),0)</f>
        <v>0</v>
      </c>
      <c r="N39" s="18">
        <f t="shared" si="4"/>
        <v>690.05322229119156</v>
      </c>
      <c r="O39" s="18">
        <f t="shared" si="5"/>
        <v>18059.946777708807</v>
      </c>
    </row>
    <row r="40" spans="1:15" x14ac:dyDescent="0.3">
      <c r="A40" s="2">
        <v>38</v>
      </c>
      <c r="B40" s="2">
        <f t="shared" si="6"/>
        <v>4</v>
      </c>
      <c r="C40" s="2">
        <f t="shared" si="7"/>
        <v>11718.75</v>
      </c>
      <c r="D40" s="2">
        <f t="shared" si="0"/>
        <v>0</v>
      </c>
      <c r="E40" s="19" cm="1">
        <f t="array" ref="E40">IF(MOD(A40,12)=3,kgvHesapla(SUM(C26:C37),2023+B40-2),0)</f>
        <v>0</v>
      </c>
      <c r="F40" s="17">
        <f t="shared" si="1"/>
        <v>714.20508507138322</v>
      </c>
      <c r="G40" s="17">
        <f t="shared" si="2"/>
        <v>11004.544914928616</v>
      </c>
      <c r="I40" s="7">
        <v>38</v>
      </c>
      <c r="J40" s="7">
        <f t="shared" si="8"/>
        <v>4</v>
      </c>
      <c r="K40" s="7">
        <f t="shared" si="9"/>
        <v>18750</v>
      </c>
      <c r="L40" s="7">
        <f t="shared" si="3"/>
        <v>0</v>
      </c>
      <c r="M40" s="7" cm="1">
        <f t="array" ref="M40">IF(MOD(I40,12)=3,kgvHesapla(SUM(K26:K37),2023+J40-2),0)</f>
        <v>0</v>
      </c>
      <c r="N40" s="18">
        <f t="shared" si="4"/>
        <v>714.20508507138322</v>
      </c>
      <c r="O40" s="18">
        <f t="shared" si="5"/>
        <v>18035.794914928618</v>
      </c>
    </row>
    <row r="41" spans="1:15" x14ac:dyDescent="0.3">
      <c r="A41" s="2">
        <v>39</v>
      </c>
      <c r="B41" s="2">
        <f t="shared" si="6"/>
        <v>4</v>
      </c>
      <c r="C41" s="2">
        <f t="shared" si="7"/>
        <v>11718.75</v>
      </c>
      <c r="D41" s="2">
        <f t="shared" si="0"/>
        <v>0</v>
      </c>
      <c r="E41" s="19" cm="1">
        <f t="array" ref="E41">IF(MOD(A41,12)=3,kgvHesapla(SUM(C27:C38),2023+B41-2),0)</f>
        <v>9569.5122488833931</v>
      </c>
      <c r="F41" s="17">
        <f t="shared" si="1"/>
        <v>739.2022630488816</v>
      </c>
      <c r="G41" s="17">
        <f t="shared" si="2"/>
        <v>1410.0354880677253</v>
      </c>
      <c r="I41" s="7">
        <v>39</v>
      </c>
      <c r="J41" s="7">
        <f t="shared" si="8"/>
        <v>4</v>
      </c>
      <c r="K41" s="7">
        <f t="shared" si="9"/>
        <v>18750</v>
      </c>
      <c r="L41" s="7">
        <f t="shared" si="3"/>
        <v>0</v>
      </c>
      <c r="M41" s="7" cm="1">
        <f t="array" ref="M41">IF(MOD(I41,12)=3,kgvHesapla(SUM(K27:K38),2023+J41-2),0)</f>
        <v>18175.762248883391</v>
      </c>
      <c r="N41" s="18">
        <f t="shared" si="4"/>
        <v>739.2022630488816</v>
      </c>
      <c r="O41" s="18">
        <f t="shared" si="5"/>
        <v>-164.9645119322729</v>
      </c>
    </row>
    <row r="42" spans="1:15" x14ac:dyDescent="0.3">
      <c r="A42" s="2">
        <v>40</v>
      </c>
      <c r="B42" s="2">
        <f t="shared" si="6"/>
        <v>4</v>
      </c>
      <c r="C42" s="2">
        <f t="shared" si="7"/>
        <v>11718.75</v>
      </c>
      <c r="D42" s="2">
        <f t="shared" si="0"/>
        <v>0</v>
      </c>
      <c r="E42" s="19" cm="1">
        <f t="array" ref="E42">IF(MOD(A42,12)=3,kgvHesapla(SUM(C28:C39),2023+B42-2),0)</f>
        <v>0</v>
      </c>
      <c r="F42" s="17">
        <f t="shared" si="1"/>
        <v>765.07434225559234</v>
      </c>
      <c r="G42" s="17">
        <f t="shared" si="2"/>
        <v>10953.675657744408</v>
      </c>
      <c r="I42" s="7">
        <v>40</v>
      </c>
      <c r="J42" s="7">
        <f t="shared" si="8"/>
        <v>4</v>
      </c>
      <c r="K42" s="7">
        <f t="shared" si="9"/>
        <v>18750</v>
      </c>
      <c r="L42" s="7">
        <f t="shared" si="3"/>
        <v>0</v>
      </c>
      <c r="M42" s="7" cm="1">
        <f t="array" ref="M42">IF(MOD(I42,12)=3,kgvHesapla(SUM(K28:K39),2023+J42-2),0)</f>
        <v>0</v>
      </c>
      <c r="N42" s="18">
        <f t="shared" si="4"/>
        <v>765.07434225559234</v>
      </c>
      <c r="O42" s="18">
        <f t="shared" si="5"/>
        <v>17984.925657744407</v>
      </c>
    </row>
    <row r="43" spans="1:15" x14ac:dyDescent="0.3">
      <c r="A43" s="2">
        <v>41</v>
      </c>
      <c r="B43" s="2">
        <f t="shared" si="6"/>
        <v>4</v>
      </c>
      <c r="C43" s="2">
        <f t="shared" si="7"/>
        <v>11718.75</v>
      </c>
      <c r="D43" s="2">
        <f t="shared" si="0"/>
        <v>0</v>
      </c>
      <c r="E43" s="19" cm="1">
        <f t="array" ref="E43">IF(MOD(A43,12)=3,kgvHesapla(SUM(C29:C40),2023+B43-2),0)</f>
        <v>0</v>
      </c>
      <c r="F43" s="17">
        <f t="shared" si="1"/>
        <v>791.851944234538</v>
      </c>
      <c r="G43" s="17">
        <f t="shared" si="2"/>
        <v>10926.898055765461</v>
      </c>
      <c r="I43" s="7">
        <v>41</v>
      </c>
      <c r="J43" s="7">
        <f t="shared" si="8"/>
        <v>4</v>
      </c>
      <c r="K43" s="7">
        <f t="shared" si="9"/>
        <v>18750</v>
      </c>
      <c r="L43" s="7">
        <f t="shared" si="3"/>
        <v>0</v>
      </c>
      <c r="M43" s="7" cm="1">
        <f t="array" ref="M43">IF(MOD(I43,12)=3,kgvHesapla(SUM(K29:K40),2023+J43-2),0)</f>
        <v>0</v>
      </c>
      <c r="N43" s="18">
        <f t="shared" si="4"/>
        <v>791.851944234538</v>
      </c>
      <c r="O43" s="18">
        <f t="shared" si="5"/>
        <v>17958.148055765461</v>
      </c>
    </row>
    <row r="44" spans="1:15" x14ac:dyDescent="0.3">
      <c r="A44" s="2">
        <v>42</v>
      </c>
      <c r="B44" s="2">
        <f t="shared" si="6"/>
        <v>4</v>
      </c>
      <c r="C44" s="2">
        <f t="shared" si="7"/>
        <v>11718.75</v>
      </c>
      <c r="D44" s="2">
        <f t="shared" si="0"/>
        <v>0</v>
      </c>
      <c r="E44" s="19" cm="1">
        <f t="array" ref="E44">IF(MOD(A44,12)=3,kgvHesapla(SUM(C30:C41),2023+B44-2),0)</f>
        <v>0</v>
      </c>
      <c r="F44" s="17">
        <f t="shared" si="1"/>
        <v>819.56676228274659</v>
      </c>
      <c r="G44" s="17">
        <f t="shared" si="2"/>
        <v>10899.183237717254</v>
      </c>
      <c r="I44" s="7">
        <v>42</v>
      </c>
      <c r="J44" s="7">
        <f t="shared" si="8"/>
        <v>4</v>
      </c>
      <c r="K44" s="7">
        <f t="shared" si="9"/>
        <v>18750</v>
      </c>
      <c r="L44" s="7">
        <f t="shared" si="3"/>
        <v>0</v>
      </c>
      <c r="M44" s="7" cm="1">
        <f t="array" ref="M44">IF(MOD(I44,12)=3,kgvHesapla(SUM(K30:K41),2023+J44-2),0)</f>
        <v>0</v>
      </c>
      <c r="N44" s="18">
        <f t="shared" si="4"/>
        <v>819.56676228274659</v>
      </c>
      <c r="O44" s="18">
        <f t="shared" si="5"/>
        <v>17930.433237717254</v>
      </c>
    </row>
    <row r="45" spans="1:15" x14ac:dyDescent="0.3">
      <c r="A45" s="2">
        <v>43</v>
      </c>
      <c r="B45" s="2">
        <f t="shared" si="6"/>
        <v>4</v>
      </c>
      <c r="C45" s="2">
        <f t="shared" si="7"/>
        <v>11718.75</v>
      </c>
      <c r="D45" s="2">
        <f t="shared" si="0"/>
        <v>0</v>
      </c>
      <c r="E45" s="19" cm="1">
        <f t="array" ref="E45">IF(MOD(A45,12)=3,kgvHesapla(SUM(C31:C42),2023+B45-2),0)</f>
        <v>0</v>
      </c>
      <c r="F45" s="17">
        <f t="shared" si="1"/>
        <v>848.25159896264279</v>
      </c>
      <c r="G45" s="17">
        <f t="shared" si="2"/>
        <v>10870.498401037357</v>
      </c>
      <c r="I45" s="7">
        <v>43</v>
      </c>
      <c r="J45" s="7">
        <f t="shared" si="8"/>
        <v>4</v>
      </c>
      <c r="K45" s="7">
        <f t="shared" si="9"/>
        <v>18750</v>
      </c>
      <c r="L45" s="7">
        <f t="shared" si="3"/>
        <v>0</v>
      </c>
      <c r="M45" s="7" cm="1">
        <f t="array" ref="M45">IF(MOD(I45,12)=3,kgvHesapla(SUM(K31:K42),2023+J45-2),0)</f>
        <v>0</v>
      </c>
      <c r="N45" s="18">
        <f t="shared" si="4"/>
        <v>848.25159896264279</v>
      </c>
      <c r="O45" s="18">
        <f t="shared" si="5"/>
        <v>17901.748401037356</v>
      </c>
    </row>
    <row r="46" spans="1:15" x14ac:dyDescent="0.3">
      <c r="A46" s="2">
        <v>44</v>
      </c>
      <c r="B46" s="2">
        <f t="shared" si="6"/>
        <v>4</v>
      </c>
      <c r="C46" s="2">
        <f t="shared" si="7"/>
        <v>11718.75</v>
      </c>
      <c r="D46" s="2">
        <f t="shared" si="0"/>
        <v>0</v>
      </c>
      <c r="E46" s="19" cm="1">
        <f t="array" ref="E46">IF(MOD(A46,12)=3,kgvHesapla(SUM(C32:C43),2023+B46-2),0)</f>
        <v>0</v>
      </c>
      <c r="F46" s="17">
        <f t="shared" si="1"/>
        <v>877.94040492633542</v>
      </c>
      <c r="G46" s="17">
        <f t="shared" si="2"/>
        <v>10840.809595073664</v>
      </c>
      <c r="I46" s="7">
        <v>44</v>
      </c>
      <c r="J46" s="7">
        <f t="shared" si="8"/>
        <v>4</v>
      </c>
      <c r="K46" s="7">
        <f t="shared" si="9"/>
        <v>18750</v>
      </c>
      <c r="L46" s="7">
        <f t="shared" si="3"/>
        <v>0</v>
      </c>
      <c r="M46" s="7" cm="1">
        <f t="array" ref="M46">IF(MOD(I46,12)=3,kgvHesapla(SUM(K32:K43),2023+J46-2),0)</f>
        <v>0</v>
      </c>
      <c r="N46" s="18">
        <f t="shared" si="4"/>
        <v>877.94040492633542</v>
      </c>
      <c r="O46" s="18">
        <f t="shared" si="5"/>
        <v>17872.059595073664</v>
      </c>
    </row>
    <row r="47" spans="1:15" x14ac:dyDescent="0.3">
      <c r="A47" s="2">
        <v>45</v>
      </c>
      <c r="B47" s="2">
        <f t="shared" si="6"/>
        <v>4</v>
      </c>
      <c r="C47" s="2">
        <f t="shared" si="7"/>
        <v>11718.75</v>
      </c>
      <c r="D47" s="2">
        <f t="shared" si="0"/>
        <v>0</v>
      </c>
      <c r="E47" s="19" cm="1">
        <f t="array" ref="E47">IF(MOD(A47,12)=3,kgvHesapla(SUM(C33:C44),2023+B47-2),0)</f>
        <v>0</v>
      </c>
      <c r="F47" s="17">
        <f t="shared" si="1"/>
        <v>908.66831909875691</v>
      </c>
      <c r="G47" s="17">
        <f t="shared" si="2"/>
        <v>10810.081680901243</v>
      </c>
      <c r="I47" s="7">
        <v>45</v>
      </c>
      <c r="J47" s="7">
        <f t="shared" si="8"/>
        <v>4</v>
      </c>
      <c r="K47" s="7">
        <f t="shared" si="9"/>
        <v>18750</v>
      </c>
      <c r="L47" s="7">
        <f t="shared" si="3"/>
        <v>0</v>
      </c>
      <c r="M47" s="7" cm="1">
        <f t="array" ref="M47">IF(MOD(I47,12)=3,kgvHesapla(SUM(K33:K44),2023+J47-2),0)</f>
        <v>0</v>
      </c>
      <c r="N47" s="18">
        <f t="shared" si="4"/>
        <v>908.66831909875691</v>
      </c>
      <c r="O47" s="18">
        <f t="shared" si="5"/>
        <v>17841.331680901243</v>
      </c>
    </row>
    <row r="48" spans="1:15" x14ac:dyDescent="0.3">
      <c r="A48" s="2">
        <v>46</v>
      </c>
      <c r="B48" s="2">
        <f t="shared" si="6"/>
        <v>4</v>
      </c>
      <c r="C48" s="2">
        <f t="shared" si="7"/>
        <v>11718.75</v>
      </c>
      <c r="D48" s="2">
        <f t="shared" si="0"/>
        <v>0</v>
      </c>
      <c r="E48" s="19" cm="1">
        <f t="array" ref="E48">IF(MOD(A48,12)=3,kgvHesapla(SUM(C34:C45),2023+B48-2),0)</f>
        <v>0</v>
      </c>
      <c r="F48" s="17">
        <f t="shared" si="1"/>
        <v>940.47171026721333</v>
      </c>
      <c r="G48" s="17">
        <f t="shared" si="2"/>
        <v>10778.278289732787</v>
      </c>
      <c r="I48" s="7">
        <v>46</v>
      </c>
      <c r="J48" s="7">
        <f t="shared" si="8"/>
        <v>4</v>
      </c>
      <c r="K48" s="7">
        <f t="shared" si="9"/>
        <v>18750</v>
      </c>
      <c r="L48" s="7">
        <f t="shared" si="3"/>
        <v>0</v>
      </c>
      <c r="M48" s="7" cm="1">
        <f t="array" ref="M48">IF(MOD(I48,12)=3,kgvHesapla(SUM(K34:K45),2023+J48-2),0)</f>
        <v>0</v>
      </c>
      <c r="N48" s="18">
        <f t="shared" si="4"/>
        <v>940.47171026721333</v>
      </c>
      <c r="O48" s="18">
        <f t="shared" si="5"/>
        <v>17809.528289732785</v>
      </c>
    </row>
    <row r="49" spans="1:15" x14ac:dyDescent="0.3">
      <c r="A49" s="2">
        <v>47</v>
      </c>
      <c r="B49" s="2">
        <f t="shared" si="6"/>
        <v>4</v>
      </c>
      <c r="C49" s="2">
        <f t="shared" si="7"/>
        <v>11718.75</v>
      </c>
      <c r="D49" s="2">
        <f t="shared" si="0"/>
        <v>0</v>
      </c>
      <c r="E49" s="19" cm="1">
        <f t="array" ref="E49">IF(MOD(A49,12)=3,kgvHesapla(SUM(C35:C46),2023+B49-2),0)</f>
        <v>0</v>
      </c>
      <c r="F49" s="17">
        <f t="shared" si="1"/>
        <v>973.38822012656601</v>
      </c>
      <c r="G49" s="17">
        <f t="shared" si="2"/>
        <v>10745.361779873434</v>
      </c>
      <c r="I49" s="7">
        <v>47</v>
      </c>
      <c r="J49" s="7">
        <f t="shared" si="8"/>
        <v>4</v>
      </c>
      <c r="K49" s="7">
        <f t="shared" si="9"/>
        <v>18750</v>
      </c>
      <c r="L49" s="7">
        <f t="shared" si="3"/>
        <v>0</v>
      </c>
      <c r="M49" s="7" cm="1">
        <f t="array" ref="M49">IF(MOD(I49,12)=3,kgvHesapla(SUM(K35:K46),2023+J49-2),0)</f>
        <v>0</v>
      </c>
      <c r="N49" s="18">
        <f t="shared" si="4"/>
        <v>973.38822012656601</v>
      </c>
      <c r="O49" s="18">
        <f t="shared" si="5"/>
        <v>17776.611779873434</v>
      </c>
    </row>
    <row r="50" spans="1:15" x14ac:dyDescent="0.3">
      <c r="A50" s="2">
        <v>48</v>
      </c>
      <c r="B50" s="2">
        <f t="shared" si="6"/>
        <v>4</v>
      </c>
      <c r="C50" s="2">
        <f t="shared" si="7"/>
        <v>11718.75</v>
      </c>
      <c r="D50" s="2">
        <f t="shared" si="0"/>
        <v>0</v>
      </c>
      <c r="E50" s="19" cm="1">
        <f t="array" ref="E50">IF(MOD(A50,12)=3,kgvHesapla(SUM(C36:C47),2023+B50-2),0)</f>
        <v>0</v>
      </c>
      <c r="F50" s="17">
        <f t="shared" si="1"/>
        <v>1007.4568078309956</v>
      </c>
      <c r="G50" s="17">
        <f t="shared" si="2"/>
        <v>10711.293192169005</v>
      </c>
      <c r="I50" s="7">
        <v>48</v>
      </c>
      <c r="J50" s="7">
        <f t="shared" si="8"/>
        <v>4</v>
      </c>
      <c r="K50" s="7">
        <f t="shared" si="9"/>
        <v>18750</v>
      </c>
      <c r="L50" s="7">
        <f t="shared" si="3"/>
        <v>0</v>
      </c>
      <c r="M50" s="7" cm="1">
        <f t="array" ref="M50">IF(MOD(I50,12)=3,kgvHesapla(SUM(K36:K47),2023+J50-2),0)</f>
        <v>0</v>
      </c>
      <c r="N50" s="18">
        <f t="shared" si="4"/>
        <v>1007.4568078309956</v>
      </c>
      <c r="O50" s="18">
        <f t="shared" si="5"/>
        <v>17742.543192169003</v>
      </c>
    </row>
    <row r="51" spans="1:15" x14ac:dyDescent="0.3">
      <c r="A51" s="2">
        <v>49</v>
      </c>
      <c r="B51" s="2">
        <f t="shared" si="6"/>
        <v>5</v>
      </c>
      <c r="C51" s="2">
        <f t="shared" si="7"/>
        <v>14648.4375</v>
      </c>
      <c r="D51" s="2">
        <f t="shared" si="0"/>
        <v>0</v>
      </c>
      <c r="E51" s="19" cm="1">
        <f t="array" ref="E51">IF(MOD(A51,12)=3,kgvHesapla(SUM(C37:C48),2023+B51-2),0)</f>
        <v>0</v>
      </c>
      <c r="F51" s="17">
        <f t="shared" si="1"/>
        <v>1042.7177961050802</v>
      </c>
      <c r="G51" s="17">
        <f t="shared" si="2"/>
        <v>13605.71970389492</v>
      </c>
      <c r="I51" s="7">
        <v>49</v>
      </c>
      <c r="J51" s="7">
        <f t="shared" si="8"/>
        <v>5</v>
      </c>
      <c r="K51" s="7">
        <f t="shared" si="9"/>
        <v>23437.5</v>
      </c>
      <c r="L51" s="7">
        <f t="shared" si="3"/>
        <v>0</v>
      </c>
      <c r="M51" s="7" cm="1">
        <f t="array" ref="M51">IF(MOD(I51,12)=3,kgvHesapla(SUM(K37:K48),2023+J51-2),0)</f>
        <v>0</v>
      </c>
      <c r="N51" s="18">
        <f t="shared" si="4"/>
        <v>1042.7177961050802</v>
      </c>
      <c r="O51" s="18">
        <f t="shared" si="5"/>
        <v>22394.78220389492</v>
      </c>
    </row>
    <row r="52" spans="1:15" x14ac:dyDescent="0.3">
      <c r="A52" s="2">
        <v>50</v>
      </c>
      <c r="B52" s="2">
        <f t="shared" si="6"/>
        <v>5</v>
      </c>
      <c r="C52" s="2">
        <f t="shared" si="7"/>
        <v>14648.4375</v>
      </c>
      <c r="D52" s="2">
        <f t="shared" si="0"/>
        <v>0</v>
      </c>
      <c r="E52" s="19" cm="1">
        <f t="array" ref="E52">IF(MOD(A52,12)=3,kgvHesapla(SUM(C38:C49),2023+B52-2),0)</f>
        <v>0</v>
      </c>
      <c r="F52" s="17">
        <f t="shared" si="1"/>
        <v>1079.2129189687578</v>
      </c>
      <c r="G52" s="17">
        <f t="shared" si="2"/>
        <v>13569.224581031242</v>
      </c>
      <c r="I52" s="7">
        <v>50</v>
      </c>
      <c r="J52" s="7">
        <f t="shared" si="8"/>
        <v>5</v>
      </c>
      <c r="K52" s="7">
        <f t="shared" si="9"/>
        <v>23437.5</v>
      </c>
      <c r="L52" s="7">
        <f t="shared" si="3"/>
        <v>0</v>
      </c>
      <c r="M52" s="7" cm="1">
        <f t="array" ref="M52">IF(MOD(I52,12)=3,kgvHesapla(SUM(K38:K49),2023+J52-2),0)</f>
        <v>0</v>
      </c>
      <c r="N52" s="18">
        <f t="shared" si="4"/>
        <v>1079.2129189687578</v>
      </c>
      <c r="O52" s="18">
        <f t="shared" si="5"/>
        <v>22358.287081031242</v>
      </c>
    </row>
    <row r="53" spans="1:15" x14ac:dyDescent="0.3">
      <c r="A53" s="2">
        <v>51</v>
      </c>
      <c r="B53" s="2">
        <f t="shared" si="6"/>
        <v>5</v>
      </c>
      <c r="C53" s="2">
        <f t="shared" si="7"/>
        <v>14648.4375</v>
      </c>
      <c r="D53" s="2">
        <f t="shared" si="0"/>
        <v>0</v>
      </c>
      <c r="E53" s="19" cm="1">
        <f t="array" ref="E53">IF(MOD(A53,12)=3,kgvHesapla(SUM(C39:C50),2023+B53-2),0)</f>
        <v>11171.495979686943</v>
      </c>
      <c r="F53" s="17">
        <f t="shared" si="1"/>
        <v>1116.9853711326643</v>
      </c>
      <c r="G53" s="17">
        <f t="shared" si="2"/>
        <v>2359.9561491803934</v>
      </c>
      <c r="I53" s="7">
        <v>51</v>
      </c>
      <c r="J53" s="7">
        <f t="shared" si="8"/>
        <v>5</v>
      </c>
      <c r="K53" s="7">
        <f t="shared" si="9"/>
        <v>23437.5</v>
      </c>
      <c r="L53" s="7">
        <f t="shared" si="3"/>
        <v>0</v>
      </c>
      <c r="M53" s="7" cm="1">
        <f t="array" ref="M53">IF(MOD(I53,12)=3,kgvHesapla(SUM(K39:K50),2023+J53-2),0)</f>
        <v>21929.308479686944</v>
      </c>
      <c r="N53" s="18">
        <f t="shared" si="4"/>
        <v>1116.9853711326643</v>
      </c>
      <c r="O53" s="18">
        <f t="shared" si="5"/>
        <v>391.20614918039132</v>
      </c>
    </row>
    <row r="54" spans="1:15" x14ac:dyDescent="0.3">
      <c r="A54" s="2">
        <v>52</v>
      </c>
      <c r="B54" s="2">
        <f t="shared" si="6"/>
        <v>5</v>
      </c>
      <c r="C54" s="2">
        <f t="shared" si="7"/>
        <v>14648.4375</v>
      </c>
      <c r="D54" s="2">
        <f t="shared" si="0"/>
        <v>0</v>
      </c>
      <c r="E54" s="19" cm="1">
        <f t="array" ref="E54">IF(MOD(A54,12)=3,kgvHesapla(SUM(C40:C51),2023+B54-2),0)</f>
        <v>0</v>
      </c>
      <c r="F54" s="17">
        <f t="shared" si="1"/>
        <v>1156.0798591223074</v>
      </c>
      <c r="G54" s="17">
        <f t="shared" si="2"/>
        <v>13492.357640877693</v>
      </c>
      <c r="I54" s="7">
        <v>52</v>
      </c>
      <c r="J54" s="7">
        <f t="shared" si="8"/>
        <v>5</v>
      </c>
      <c r="K54" s="7">
        <f t="shared" si="9"/>
        <v>23437.5</v>
      </c>
      <c r="L54" s="7">
        <f t="shared" si="3"/>
        <v>0</v>
      </c>
      <c r="M54" s="7" cm="1">
        <f t="array" ref="M54">IF(MOD(I54,12)=3,kgvHesapla(SUM(K40:K51),2023+J54-2),0)</f>
        <v>0</v>
      </c>
      <c r="N54" s="18">
        <f t="shared" si="4"/>
        <v>1156.0798591223074</v>
      </c>
      <c r="O54" s="18">
        <f t="shared" si="5"/>
        <v>22281.420140877693</v>
      </c>
    </row>
    <row r="55" spans="1:15" x14ac:dyDescent="0.3">
      <c r="A55" s="2">
        <v>53</v>
      </c>
      <c r="B55" s="2">
        <f t="shared" si="6"/>
        <v>5</v>
      </c>
      <c r="C55" s="2">
        <f t="shared" si="7"/>
        <v>14648.4375</v>
      </c>
      <c r="D55" s="2">
        <f t="shared" si="0"/>
        <v>0</v>
      </c>
      <c r="E55" s="19" cm="1">
        <f t="array" ref="E55">IF(MOD(A55,12)=3,kgvHesapla(SUM(C41:C52),2023+B55-2),0)</f>
        <v>0</v>
      </c>
      <c r="F55" s="17">
        <f t="shared" si="1"/>
        <v>1196.5426541915881</v>
      </c>
      <c r="G55" s="17">
        <f t="shared" si="2"/>
        <v>13451.894845808412</v>
      </c>
      <c r="I55" s="7">
        <v>53</v>
      </c>
      <c r="J55" s="7">
        <f t="shared" si="8"/>
        <v>5</v>
      </c>
      <c r="K55" s="7">
        <f t="shared" si="9"/>
        <v>23437.5</v>
      </c>
      <c r="L55" s="7">
        <f t="shared" si="3"/>
        <v>0</v>
      </c>
      <c r="M55" s="7" cm="1">
        <f t="array" ref="M55">IF(MOD(I55,12)=3,kgvHesapla(SUM(K41:K52),2023+J55-2),0)</f>
        <v>0</v>
      </c>
      <c r="N55" s="18">
        <f t="shared" si="4"/>
        <v>1196.5426541915881</v>
      </c>
      <c r="O55" s="18">
        <f t="shared" si="5"/>
        <v>22240.957345808412</v>
      </c>
    </row>
    <row r="56" spans="1:15" x14ac:dyDescent="0.3">
      <c r="A56" s="2">
        <v>54</v>
      </c>
      <c r="B56" s="2">
        <f t="shared" si="6"/>
        <v>5</v>
      </c>
      <c r="C56" s="2">
        <f t="shared" si="7"/>
        <v>14648.4375</v>
      </c>
      <c r="D56" s="2">
        <f t="shared" si="0"/>
        <v>0</v>
      </c>
      <c r="E56" s="19" cm="1">
        <f t="array" ref="E56">IF(MOD(A56,12)=3,kgvHesapla(SUM(C42:C53),2023+B56-2),0)</f>
        <v>0</v>
      </c>
      <c r="F56" s="17">
        <f t="shared" si="1"/>
        <v>1238.4216470882934</v>
      </c>
      <c r="G56" s="17">
        <f t="shared" si="2"/>
        <v>13410.015852911707</v>
      </c>
      <c r="I56" s="7">
        <v>54</v>
      </c>
      <c r="J56" s="7">
        <f t="shared" si="8"/>
        <v>5</v>
      </c>
      <c r="K56" s="7">
        <f t="shared" si="9"/>
        <v>23437.5</v>
      </c>
      <c r="L56" s="7">
        <f t="shared" si="3"/>
        <v>0</v>
      </c>
      <c r="M56" s="7" cm="1">
        <f t="array" ref="M56">IF(MOD(I56,12)=3,kgvHesapla(SUM(K42:K53),2023+J56-2),0)</f>
        <v>0</v>
      </c>
      <c r="N56" s="18">
        <f t="shared" si="4"/>
        <v>1238.4216470882934</v>
      </c>
      <c r="O56" s="18">
        <f t="shared" si="5"/>
        <v>22199.078352911707</v>
      </c>
    </row>
    <row r="57" spans="1:15" x14ac:dyDescent="0.3">
      <c r="A57" s="2">
        <v>55</v>
      </c>
      <c r="B57" s="2">
        <f t="shared" si="6"/>
        <v>5</v>
      </c>
      <c r="C57" s="2">
        <f t="shared" si="7"/>
        <v>14648.4375</v>
      </c>
      <c r="D57" s="2">
        <f t="shared" si="0"/>
        <v>0</v>
      </c>
      <c r="E57" s="19" cm="1">
        <f t="array" ref="E57">IF(MOD(A57,12)=3,kgvHesapla(SUM(C43:C54),2023+B57-2),0)</f>
        <v>0</v>
      </c>
      <c r="F57" s="17">
        <f t="shared" si="1"/>
        <v>1281.7664047363837</v>
      </c>
      <c r="G57" s="17">
        <f t="shared" si="2"/>
        <v>13366.671095263617</v>
      </c>
      <c r="I57" s="7">
        <v>55</v>
      </c>
      <c r="J57" s="7">
        <f t="shared" si="8"/>
        <v>5</v>
      </c>
      <c r="K57" s="7">
        <f t="shared" si="9"/>
        <v>23437.5</v>
      </c>
      <c r="L57" s="7">
        <f t="shared" si="3"/>
        <v>0</v>
      </c>
      <c r="M57" s="7" cm="1">
        <f t="array" ref="M57">IF(MOD(I57,12)=3,kgvHesapla(SUM(K43:K54),2023+J57-2),0)</f>
        <v>0</v>
      </c>
      <c r="N57" s="18">
        <f t="shared" si="4"/>
        <v>1281.7664047363837</v>
      </c>
      <c r="O57" s="18">
        <f t="shared" si="5"/>
        <v>22155.733595263617</v>
      </c>
    </row>
    <row r="58" spans="1:15" x14ac:dyDescent="0.3">
      <c r="A58" s="2">
        <v>56</v>
      </c>
      <c r="B58" s="2">
        <f t="shared" si="6"/>
        <v>5</v>
      </c>
      <c r="C58" s="2">
        <f t="shared" si="7"/>
        <v>14648.4375</v>
      </c>
      <c r="D58" s="2">
        <f t="shared" si="0"/>
        <v>0</v>
      </c>
      <c r="E58" s="19" cm="1">
        <f t="array" ref="E58">IF(MOD(A58,12)=3,kgvHesapla(SUM(C44:C55),2023+B58-2),0)</f>
        <v>0</v>
      </c>
      <c r="F58" s="17">
        <f t="shared" si="1"/>
        <v>1326.6282289021574</v>
      </c>
      <c r="G58" s="17">
        <f t="shared" si="2"/>
        <v>13321.809271097842</v>
      </c>
      <c r="I58" s="7">
        <v>56</v>
      </c>
      <c r="J58" s="7">
        <f t="shared" si="8"/>
        <v>5</v>
      </c>
      <c r="K58" s="7">
        <f t="shared" si="9"/>
        <v>23437.5</v>
      </c>
      <c r="L58" s="7">
        <f t="shared" si="3"/>
        <v>0</v>
      </c>
      <c r="M58" s="7" cm="1">
        <f t="array" ref="M58">IF(MOD(I58,12)=3,kgvHesapla(SUM(K44:K55),2023+J58-2),0)</f>
        <v>0</v>
      </c>
      <c r="N58" s="18">
        <f t="shared" si="4"/>
        <v>1326.6282289021574</v>
      </c>
      <c r="O58" s="18">
        <f t="shared" si="5"/>
        <v>22110.871771097842</v>
      </c>
    </row>
    <row r="59" spans="1:15" x14ac:dyDescent="0.3">
      <c r="A59" s="2">
        <v>57</v>
      </c>
      <c r="B59" s="2">
        <f t="shared" si="6"/>
        <v>5</v>
      </c>
      <c r="C59" s="2">
        <f t="shared" si="7"/>
        <v>14648.4375</v>
      </c>
      <c r="D59" s="2">
        <f t="shared" si="0"/>
        <v>0</v>
      </c>
      <c r="E59" s="19" cm="1">
        <f t="array" ref="E59">IF(MOD(A59,12)=3,kgvHesapla(SUM(C45:C56),2023+B59-2),0)</f>
        <v>0</v>
      </c>
      <c r="F59" s="17">
        <f t="shared" si="1"/>
        <v>1373.0602169137323</v>
      </c>
      <c r="G59" s="17">
        <f t="shared" si="2"/>
        <v>13275.377283086267</v>
      </c>
      <c r="I59" s="7">
        <v>57</v>
      </c>
      <c r="J59" s="7">
        <f t="shared" si="8"/>
        <v>5</v>
      </c>
      <c r="K59" s="7">
        <f t="shared" si="9"/>
        <v>23437.5</v>
      </c>
      <c r="L59" s="7">
        <f t="shared" si="3"/>
        <v>0</v>
      </c>
      <c r="M59" s="7" cm="1">
        <f t="array" ref="M59">IF(MOD(I59,12)=3,kgvHesapla(SUM(K45:K56),2023+J59-2),0)</f>
        <v>0</v>
      </c>
      <c r="N59" s="18">
        <f t="shared" si="4"/>
        <v>1373.0602169137323</v>
      </c>
      <c r="O59" s="18">
        <f t="shared" si="5"/>
        <v>22064.439783086269</v>
      </c>
    </row>
    <row r="60" spans="1:15" x14ac:dyDescent="0.3">
      <c r="A60" s="2">
        <v>58</v>
      </c>
      <c r="B60" s="2">
        <f t="shared" si="6"/>
        <v>5</v>
      </c>
      <c r="C60" s="2">
        <f t="shared" si="7"/>
        <v>14648.4375</v>
      </c>
      <c r="D60" s="2">
        <f t="shared" si="0"/>
        <v>0</v>
      </c>
      <c r="E60" s="19" cm="1">
        <f t="array" ref="E60">IF(MOD(A60,12)=3,kgvHesapla(SUM(C46:C57),2023+B60-2),0)</f>
        <v>0</v>
      </c>
      <c r="F60" s="17">
        <f t="shared" si="1"/>
        <v>1421.117324505713</v>
      </c>
      <c r="G60" s="17">
        <f t="shared" si="2"/>
        <v>13227.320175494287</v>
      </c>
      <c r="I60" s="7">
        <v>58</v>
      </c>
      <c r="J60" s="7">
        <f t="shared" si="8"/>
        <v>5</v>
      </c>
      <c r="K60" s="7">
        <f t="shared" si="9"/>
        <v>23437.5</v>
      </c>
      <c r="L60" s="7">
        <f t="shared" si="3"/>
        <v>0</v>
      </c>
      <c r="M60" s="7" cm="1">
        <f t="array" ref="M60">IF(MOD(I60,12)=3,kgvHesapla(SUM(K46:K57),2023+J60-2),0)</f>
        <v>0</v>
      </c>
      <c r="N60" s="18">
        <f t="shared" si="4"/>
        <v>1421.117324505713</v>
      </c>
      <c r="O60" s="18">
        <f t="shared" si="5"/>
        <v>22016.382675494286</v>
      </c>
    </row>
    <row r="61" spans="1:15" x14ac:dyDescent="0.3">
      <c r="A61" s="2">
        <v>59</v>
      </c>
      <c r="B61" s="2">
        <f t="shared" si="6"/>
        <v>5</v>
      </c>
      <c r="C61" s="2">
        <f t="shared" si="7"/>
        <v>14648.4375</v>
      </c>
      <c r="D61" s="2">
        <f t="shared" si="0"/>
        <v>0</v>
      </c>
      <c r="E61" s="19" cm="1">
        <f t="array" ref="E61">IF(MOD(A61,12)=3,kgvHesapla(SUM(C47:C58),2023+B61-2),0)</f>
        <v>0</v>
      </c>
      <c r="F61" s="17">
        <f t="shared" si="1"/>
        <v>1470.8564308634129</v>
      </c>
      <c r="G61" s="17">
        <f t="shared" si="2"/>
        <v>13177.581069136588</v>
      </c>
      <c r="I61" s="7">
        <v>59</v>
      </c>
      <c r="J61" s="7">
        <f t="shared" si="8"/>
        <v>5</v>
      </c>
      <c r="K61" s="7">
        <f t="shared" si="9"/>
        <v>23437.5</v>
      </c>
      <c r="L61" s="7">
        <f t="shared" si="3"/>
        <v>0</v>
      </c>
      <c r="M61" s="7" cm="1">
        <f t="array" ref="M61">IF(MOD(I61,12)=3,kgvHesapla(SUM(K47:K58),2023+J61-2),0)</f>
        <v>0</v>
      </c>
      <c r="N61" s="18">
        <f t="shared" si="4"/>
        <v>1470.8564308634129</v>
      </c>
      <c r="O61" s="18">
        <f t="shared" si="5"/>
        <v>21966.643569136588</v>
      </c>
    </row>
    <row r="62" spans="1:15" x14ac:dyDescent="0.3">
      <c r="A62" s="2">
        <v>60</v>
      </c>
      <c r="B62" s="2">
        <f t="shared" si="6"/>
        <v>5</v>
      </c>
      <c r="C62" s="2">
        <f t="shared" si="7"/>
        <v>14648.4375</v>
      </c>
      <c r="D62" s="2">
        <f t="shared" si="0"/>
        <v>0</v>
      </c>
      <c r="E62" s="19" cm="1">
        <f t="array" ref="E62">IF(MOD(A62,12)=3,kgvHesapla(SUM(C48:C59),2023+B62-2),0)</f>
        <v>0</v>
      </c>
      <c r="F62" s="17">
        <f t="shared" si="1"/>
        <v>1522.3364059436324</v>
      </c>
      <c r="G62" s="17">
        <f t="shared" si="2"/>
        <v>13126.101094056368</v>
      </c>
      <c r="I62" s="7">
        <v>60</v>
      </c>
      <c r="J62" s="7">
        <f t="shared" si="8"/>
        <v>5</v>
      </c>
      <c r="K62" s="7">
        <f t="shared" si="9"/>
        <v>23437.5</v>
      </c>
      <c r="L62" s="7">
        <f t="shared" si="3"/>
        <v>0</v>
      </c>
      <c r="M62" s="7" cm="1">
        <f t="array" ref="M62">IF(MOD(I62,12)=3,kgvHesapla(SUM(K48:K59),2023+J62-2),0)</f>
        <v>0</v>
      </c>
      <c r="N62" s="18">
        <f t="shared" si="4"/>
        <v>1522.3364059436324</v>
      </c>
      <c r="O62" s="18">
        <f t="shared" si="5"/>
        <v>21915.163594056368</v>
      </c>
    </row>
  </sheetData>
  <mergeCells count="2">
    <mergeCell ref="A1:F1"/>
    <mergeCell ref="I1: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workbookViewId="0">
      <selection activeCell="J2" sqref="J2"/>
    </sheetView>
  </sheetViews>
  <sheetFormatPr defaultRowHeight="14.4" x14ac:dyDescent="0.3"/>
  <cols>
    <col min="4" max="4" width="11" bestFit="1" customWidth="1"/>
    <col min="10" max="10" width="11" bestFit="1" customWidth="1"/>
    <col min="13" max="13" width="18.44140625" bestFit="1" customWidth="1"/>
    <col min="16" max="16" width="10.6640625" bestFit="1" customWidth="1"/>
  </cols>
  <sheetData>
    <row r="1" spans="1:17" x14ac:dyDescent="0.3">
      <c r="A1" s="24" t="s">
        <v>6</v>
      </c>
      <c r="B1" s="24"/>
      <c r="C1" s="24"/>
      <c r="G1" s="25" t="s">
        <v>7</v>
      </c>
      <c r="H1" s="25"/>
      <c r="I1" s="25"/>
      <c r="P1" s="10" t="s">
        <v>4</v>
      </c>
      <c r="Q1" s="10">
        <v>6000</v>
      </c>
    </row>
    <row r="2" spans="1:17" x14ac:dyDescent="0.3">
      <c r="A2" s="1" t="s">
        <v>0</v>
      </c>
      <c r="B2" s="1" t="s">
        <v>1</v>
      </c>
      <c r="C2" s="1" t="s">
        <v>2</v>
      </c>
      <c r="D2" s="4">
        <f>NPV($Q$4,C3:C62)</f>
        <v>205590.96340691933</v>
      </c>
      <c r="G2" s="6" t="s">
        <v>0</v>
      </c>
      <c r="H2" s="6" t="s">
        <v>1</v>
      </c>
      <c r="I2" s="6" t="s">
        <v>2</v>
      </c>
      <c r="J2" s="4">
        <f>NPV($Q$4,I3:I62)</f>
        <v>236177.53183894619</v>
      </c>
      <c r="P2" s="10" t="s">
        <v>3</v>
      </c>
      <c r="Q2" s="10">
        <v>12000</v>
      </c>
    </row>
    <row r="3" spans="1:17" x14ac:dyDescent="0.3">
      <c r="A3" s="2" cm="1">
        <f t="array" ref="A3:A62">_xlfn.SEQUENCE(60)</f>
        <v>1</v>
      </c>
      <c r="B3" s="2">
        <v>1</v>
      </c>
      <c r="C3" s="17">
        <f>Q1</f>
        <v>6000</v>
      </c>
      <c r="G3" s="7" cm="1">
        <f t="array" ref="G3:G62">_xlfn.SEQUENCE(60)</f>
        <v>1</v>
      </c>
      <c r="H3" s="7">
        <f>_xlfn.CEILING.MATH(G3/12)</f>
        <v>1</v>
      </c>
      <c r="I3" s="18">
        <v>0</v>
      </c>
      <c r="P3" s="10" t="s">
        <v>5</v>
      </c>
      <c r="Q3" s="11">
        <v>0.25</v>
      </c>
    </row>
    <row r="4" spans="1:17" x14ac:dyDescent="0.3">
      <c r="A4" s="2">
        <v>2</v>
      </c>
      <c r="B4" s="2">
        <f>IF(MOD(A4,12)=1,B3+1,B3)</f>
        <v>1</v>
      </c>
      <c r="C4" s="17">
        <f>IF(B4&gt;B3,C3*(1+$Q$3),C3)</f>
        <v>6000</v>
      </c>
      <c r="G4" s="7">
        <v>2</v>
      </c>
      <c r="H4" s="7">
        <f t="shared" ref="H4:H62" si="0">_xlfn.CEILING.MATH(G4/12)</f>
        <v>1</v>
      </c>
      <c r="I4" s="18">
        <v>0</v>
      </c>
      <c r="P4" s="10" t="s">
        <v>11</v>
      </c>
      <c r="Q4" s="12">
        <v>3.5000000000000003E-2</v>
      </c>
    </row>
    <row r="5" spans="1:17" x14ac:dyDescent="0.3">
      <c r="A5" s="2">
        <v>3</v>
      </c>
      <c r="B5" s="2">
        <f t="shared" ref="B5:B62" si="1">IF(MOD(A5,12)=1,B4+1,B4)</f>
        <v>1</v>
      </c>
      <c r="C5" s="17">
        <f t="shared" ref="C5:C62" si="2">IF(B5&gt;B4,C4*(1+$Q$3),C4)</f>
        <v>6000</v>
      </c>
      <c r="G5" s="7">
        <v>3</v>
      </c>
      <c r="H5" s="7">
        <f t="shared" si="0"/>
        <v>1</v>
      </c>
      <c r="I5" s="18">
        <v>0</v>
      </c>
    </row>
    <row r="6" spans="1:17" x14ac:dyDescent="0.3">
      <c r="A6" s="2">
        <v>4</v>
      </c>
      <c r="B6" s="2">
        <f t="shared" si="1"/>
        <v>1</v>
      </c>
      <c r="C6" s="17">
        <f t="shared" si="2"/>
        <v>6000</v>
      </c>
      <c r="G6" s="7">
        <v>4</v>
      </c>
      <c r="H6" s="7">
        <f t="shared" si="0"/>
        <v>1</v>
      </c>
      <c r="I6" s="18">
        <v>0</v>
      </c>
    </row>
    <row r="7" spans="1:17" x14ac:dyDescent="0.3">
      <c r="A7" s="2">
        <v>5</v>
      </c>
      <c r="B7" s="2">
        <f t="shared" si="1"/>
        <v>1</v>
      </c>
      <c r="C7" s="17">
        <f t="shared" si="2"/>
        <v>6000</v>
      </c>
      <c r="G7" s="7">
        <v>5</v>
      </c>
      <c r="H7" s="7">
        <f t="shared" si="0"/>
        <v>1</v>
      </c>
      <c r="I7" s="18">
        <v>0</v>
      </c>
      <c r="M7" t="s">
        <v>8</v>
      </c>
      <c r="N7" s="3">
        <f>SUM(C3:C62)</f>
        <v>590906.25</v>
      </c>
    </row>
    <row r="8" spans="1:17" x14ac:dyDescent="0.3">
      <c r="A8" s="2">
        <v>6</v>
      </c>
      <c r="B8" s="2">
        <f t="shared" si="1"/>
        <v>1</v>
      </c>
      <c r="C8" s="17">
        <f t="shared" si="2"/>
        <v>6000</v>
      </c>
      <c r="G8" s="7">
        <v>6</v>
      </c>
      <c r="H8" s="7">
        <f t="shared" si="0"/>
        <v>1</v>
      </c>
      <c r="I8" s="18">
        <v>0</v>
      </c>
      <c r="M8" t="s">
        <v>9</v>
      </c>
      <c r="N8" s="3">
        <f>SUM(I3:I62)</f>
        <v>830250</v>
      </c>
    </row>
    <row r="9" spans="1:17" x14ac:dyDescent="0.3">
      <c r="A9" s="2">
        <v>7</v>
      </c>
      <c r="B9" s="2">
        <f t="shared" si="1"/>
        <v>1</v>
      </c>
      <c r="C9" s="17">
        <f t="shared" si="2"/>
        <v>6000</v>
      </c>
      <c r="G9" s="7">
        <v>7</v>
      </c>
      <c r="H9" s="7">
        <f t="shared" si="0"/>
        <v>1</v>
      </c>
      <c r="I9" s="18">
        <v>0</v>
      </c>
    </row>
    <row r="10" spans="1:17" x14ac:dyDescent="0.3">
      <c r="A10" s="2">
        <v>8</v>
      </c>
      <c r="B10" s="2">
        <f t="shared" si="1"/>
        <v>1</v>
      </c>
      <c r="C10" s="17">
        <f t="shared" si="2"/>
        <v>6000</v>
      </c>
      <c r="G10" s="7">
        <v>8</v>
      </c>
      <c r="H10" s="7">
        <f t="shared" si="0"/>
        <v>1</v>
      </c>
      <c r="I10" s="18">
        <v>0</v>
      </c>
    </row>
    <row r="11" spans="1:17" x14ac:dyDescent="0.3">
      <c r="A11" s="2">
        <v>9</v>
      </c>
      <c r="B11" s="2">
        <f t="shared" si="1"/>
        <v>1</v>
      </c>
      <c r="C11" s="17">
        <f t="shared" si="2"/>
        <v>6000</v>
      </c>
      <c r="G11" s="7">
        <v>9</v>
      </c>
      <c r="H11" s="7">
        <f t="shared" si="0"/>
        <v>1</v>
      </c>
      <c r="I11" s="18">
        <v>0</v>
      </c>
    </row>
    <row r="12" spans="1:17" x14ac:dyDescent="0.3">
      <c r="A12" s="2">
        <v>10</v>
      </c>
      <c r="B12" s="2">
        <f t="shared" si="1"/>
        <v>1</v>
      </c>
      <c r="C12" s="17">
        <f t="shared" si="2"/>
        <v>6000</v>
      </c>
      <c r="G12" s="7">
        <v>10</v>
      </c>
      <c r="H12" s="7">
        <f t="shared" si="0"/>
        <v>1</v>
      </c>
      <c r="I12" s="18">
        <v>0</v>
      </c>
    </row>
    <row r="13" spans="1:17" x14ac:dyDescent="0.3">
      <c r="A13" s="2">
        <v>11</v>
      </c>
      <c r="B13" s="2">
        <f t="shared" si="1"/>
        <v>1</v>
      </c>
      <c r="C13" s="17">
        <f t="shared" si="2"/>
        <v>6000</v>
      </c>
      <c r="G13" s="7">
        <v>11</v>
      </c>
      <c r="H13" s="7">
        <f t="shared" si="0"/>
        <v>1</v>
      </c>
      <c r="I13" s="18">
        <v>0</v>
      </c>
    </row>
    <row r="14" spans="1:17" x14ac:dyDescent="0.3">
      <c r="A14" s="2">
        <v>12</v>
      </c>
      <c r="B14" s="2">
        <f t="shared" si="1"/>
        <v>1</v>
      </c>
      <c r="C14" s="17">
        <f t="shared" si="2"/>
        <v>6000</v>
      </c>
      <c r="G14" s="7">
        <v>12</v>
      </c>
      <c r="H14" s="7">
        <f t="shared" si="0"/>
        <v>1</v>
      </c>
      <c r="I14" s="18">
        <v>0</v>
      </c>
    </row>
    <row r="15" spans="1:17" x14ac:dyDescent="0.3">
      <c r="A15" s="2">
        <v>13</v>
      </c>
      <c r="B15" s="2">
        <f t="shared" si="1"/>
        <v>2</v>
      </c>
      <c r="C15" s="17">
        <f t="shared" si="2"/>
        <v>7500</v>
      </c>
      <c r="G15" s="7">
        <v>13</v>
      </c>
      <c r="H15" s="7">
        <f t="shared" si="0"/>
        <v>2</v>
      </c>
      <c r="I15" s="18">
        <f>$Q$2*(1+$Q$3)^(H15-2)</f>
        <v>12000</v>
      </c>
    </row>
    <row r="16" spans="1:17" x14ac:dyDescent="0.3">
      <c r="A16" s="2">
        <v>14</v>
      </c>
      <c r="B16" s="2">
        <f t="shared" si="1"/>
        <v>2</v>
      </c>
      <c r="C16" s="17">
        <f t="shared" si="2"/>
        <v>7500</v>
      </c>
      <c r="G16" s="7">
        <v>14</v>
      </c>
      <c r="H16" s="7">
        <f t="shared" si="0"/>
        <v>2</v>
      </c>
      <c r="I16" s="18">
        <f t="shared" ref="I16:I62" si="3">$Q$2*(1+$Q$3)^(H16-2)</f>
        <v>12000</v>
      </c>
    </row>
    <row r="17" spans="1:10" x14ac:dyDescent="0.3">
      <c r="A17" s="2">
        <v>15</v>
      </c>
      <c r="B17" s="2">
        <f t="shared" si="1"/>
        <v>2</v>
      </c>
      <c r="C17" s="17">
        <f t="shared" si="2"/>
        <v>7500</v>
      </c>
      <c r="G17" s="7">
        <v>15</v>
      </c>
      <c r="H17" s="7">
        <f t="shared" si="0"/>
        <v>2</v>
      </c>
      <c r="I17" s="18">
        <f t="shared" si="3"/>
        <v>12000</v>
      </c>
    </row>
    <row r="18" spans="1:10" x14ac:dyDescent="0.3">
      <c r="A18" s="2">
        <v>16</v>
      </c>
      <c r="B18" s="2">
        <f t="shared" si="1"/>
        <v>2</v>
      </c>
      <c r="C18" s="17">
        <f t="shared" si="2"/>
        <v>7500</v>
      </c>
      <c r="G18" s="7">
        <v>16</v>
      </c>
      <c r="H18" s="7">
        <f t="shared" si="0"/>
        <v>2</v>
      </c>
      <c r="I18" s="18">
        <f t="shared" si="3"/>
        <v>12000</v>
      </c>
    </row>
    <row r="19" spans="1:10" x14ac:dyDescent="0.3">
      <c r="A19" s="2">
        <v>17</v>
      </c>
      <c r="B19" s="2">
        <f t="shared" si="1"/>
        <v>2</v>
      </c>
      <c r="C19" s="17">
        <f t="shared" si="2"/>
        <v>7500</v>
      </c>
      <c r="G19" s="7">
        <v>17</v>
      </c>
      <c r="H19" s="7">
        <f t="shared" si="0"/>
        <v>2</v>
      </c>
      <c r="I19" s="18">
        <f t="shared" si="3"/>
        <v>12000</v>
      </c>
    </row>
    <row r="20" spans="1:10" x14ac:dyDescent="0.3">
      <c r="A20" s="2">
        <v>18</v>
      </c>
      <c r="B20" s="2">
        <f t="shared" si="1"/>
        <v>2</v>
      </c>
      <c r="C20" s="17">
        <f t="shared" si="2"/>
        <v>7500</v>
      </c>
      <c r="G20" s="7">
        <v>18</v>
      </c>
      <c r="H20" s="7">
        <f t="shared" si="0"/>
        <v>2</v>
      </c>
      <c r="I20" s="18">
        <f t="shared" si="3"/>
        <v>12000</v>
      </c>
    </row>
    <row r="21" spans="1:10" x14ac:dyDescent="0.3">
      <c r="A21" s="2">
        <v>19</v>
      </c>
      <c r="B21" s="2">
        <f t="shared" si="1"/>
        <v>2</v>
      </c>
      <c r="C21" s="17">
        <f t="shared" si="2"/>
        <v>7500</v>
      </c>
      <c r="G21" s="7">
        <v>19</v>
      </c>
      <c r="H21" s="7">
        <f t="shared" si="0"/>
        <v>2</v>
      </c>
      <c r="I21" s="18">
        <f t="shared" si="3"/>
        <v>12000</v>
      </c>
    </row>
    <row r="22" spans="1:10" x14ac:dyDescent="0.3">
      <c r="A22" s="2">
        <v>20</v>
      </c>
      <c r="B22" s="2">
        <f t="shared" si="1"/>
        <v>2</v>
      </c>
      <c r="C22" s="17">
        <f t="shared" si="2"/>
        <v>7500</v>
      </c>
      <c r="G22" s="7">
        <v>20</v>
      </c>
      <c r="H22" s="7">
        <f t="shared" si="0"/>
        <v>2</v>
      </c>
      <c r="I22" s="18">
        <f t="shared" si="3"/>
        <v>12000</v>
      </c>
    </row>
    <row r="23" spans="1:10" x14ac:dyDescent="0.3">
      <c r="A23" s="2">
        <v>21</v>
      </c>
      <c r="B23" s="2">
        <f t="shared" si="1"/>
        <v>2</v>
      </c>
      <c r="C23" s="17">
        <f t="shared" si="2"/>
        <v>7500</v>
      </c>
      <c r="G23" s="7">
        <v>21</v>
      </c>
      <c r="H23" s="7">
        <f t="shared" si="0"/>
        <v>2</v>
      </c>
      <c r="I23" s="18">
        <f t="shared" si="3"/>
        <v>12000</v>
      </c>
    </row>
    <row r="24" spans="1:10" x14ac:dyDescent="0.3">
      <c r="A24" s="2">
        <v>22</v>
      </c>
      <c r="B24" s="2">
        <f t="shared" si="1"/>
        <v>2</v>
      </c>
      <c r="C24" s="17">
        <f t="shared" si="2"/>
        <v>7500</v>
      </c>
      <c r="G24" s="7">
        <v>22</v>
      </c>
      <c r="H24" s="7">
        <f t="shared" si="0"/>
        <v>2</v>
      </c>
      <c r="I24" s="18">
        <f t="shared" si="3"/>
        <v>12000</v>
      </c>
    </row>
    <row r="25" spans="1:10" x14ac:dyDescent="0.3">
      <c r="A25" s="2">
        <v>23</v>
      </c>
      <c r="B25" s="2">
        <f t="shared" si="1"/>
        <v>2</v>
      </c>
      <c r="C25" s="17">
        <f t="shared" si="2"/>
        <v>7500</v>
      </c>
      <c r="G25" s="7">
        <v>23</v>
      </c>
      <c r="H25" s="7">
        <f t="shared" si="0"/>
        <v>2</v>
      </c>
      <c r="I25" s="18">
        <f t="shared" si="3"/>
        <v>12000</v>
      </c>
    </row>
    <row r="26" spans="1:10" x14ac:dyDescent="0.3">
      <c r="A26" s="2">
        <v>24</v>
      </c>
      <c r="B26" s="2">
        <f t="shared" si="1"/>
        <v>2</v>
      </c>
      <c r="C26" s="17">
        <f t="shared" si="2"/>
        <v>7500</v>
      </c>
      <c r="G26" s="7">
        <v>24</v>
      </c>
      <c r="H26" s="7">
        <f t="shared" si="0"/>
        <v>2</v>
      </c>
      <c r="I26" s="18">
        <f t="shared" si="3"/>
        <v>12000</v>
      </c>
    </row>
    <row r="27" spans="1:10" x14ac:dyDescent="0.3">
      <c r="A27" s="2">
        <v>25</v>
      </c>
      <c r="B27" s="2">
        <f t="shared" si="1"/>
        <v>3</v>
      </c>
      <c r="C27" s="17">
        <f t="shared" si="2"/>
        <v>9375</v>
      </c>
      <c r="D27" s="3"/>
      <c r="G27" s="7">
        <v>25</v>
      </c>
      <c r="H27" s="7">
        <f t="shared" si="0"/>
        <v>3</v>
      </c>
      <c r="I27" s="18">
        <f t="shared" si="3"/>
        <v>15000</v>
      </c>
      <c r="J27" s="3"/>
    </row>
    <row r="28" spans="1:10" x14ac:dyDescent="0.3">
      <c r="A28" s="2">
        <v>26</v>
      </c>
      <c r="B28" s="2">
        <f t="shared" si="1"/>
        <v>3</v>
      </c>
      <c r="C28" s="17">
        <f t="shared" si="2"/>
        <v>9375</v>
      </c>
      <c r="G28" s="7">
        <v>26</v>
      </c>
      <c r="H28" s="7">
        <f t="shared" si="0"/>
        <v>3</v>
      </c>
      <c r="I28" s="18">
        <f t="shared" si="3"/>
        <v>15000</v>
      </c>
    </row>
    <row r="29" spans="1:10" x14ac:dyDescent="0.3">
      <c r="A29" s="2">
        <v>27</v>
      </c>
      <c r="B29" s="2">
        <f t="shared" si="1"/>
        <v>3</v>
      </c>
      <c r="C29" s="17">
        <f t="shared" si="2"/>
        <v>9375</v>
      </c>
      <c r="G29" s="7">
        <v>27</v>
      </c>
      <c r="H29" s="7">
        <f t="shared" si="0"/>
        <v>3</v>
      </c>
      <c r="I29" s="18">
        <f t="shared" si="3"/>
        <v>15000</v>
      </c>
    </row>
    <row r="30" spans="1:10" x14ac:dyDescent="0.3">
      <c r="A30" s="2">
        <v>28</v>
      </c>
      <c r="B30" s="2">
        <f t="shared" si="1"/>
        <v>3</v>
      </c>
      <c r="C30" s="17">
        <f t="shared" si="2"/>
        <v>9375</v>
      </c>
      <c r="G30" s="7">
        <v>28</v>
      </c>
      <c r="H30" s="7">
        <f t="shared" si="0"/>
        <v>3</v>
      </c>
      <c r="I30" s="18">
        <f t="shared" si="3"/>
        <v>15000</v>
      </c>
    </row>
    <row r="31" spans="1:10" x14ac:dyDescent="0.3">
      <c r="A31" s="2">
        <v>29</v>
      </c>
      <c r="B31" s="2">
        <f t="shared" si="1"/>
        <v>3</v>
      </c>
      <c r="C31" s="17">
        <f t="shared" si="2"/>
        <v>9375</v>
      </c>
      <c r="G31" s="7">
        <v>29</v>
      </c>
      <c r="H31" s="7">
        <f t="shared" si="0"/>
        <v>3</v>
      </c>
      <c r="I31" s="18">
        <f t="shared" si="3"/>
        <v>15000</v>
      </c>
    </row>
    <row r="32" spans="1:10" x14ac:dyDescent="0.3">
      <c r="A32" s="2">
        <v>30</v>
      </c>
      <c r="B32" s="2">
        <f t="shared" si="1"/>
        <v>3</v>
      </c>
      <c r="C32" s="17">
        <f t="shared" si="2"/>
        <v>9375</v>
      </c>
      <c r="G32" s="7">
        <v>30</v>
      </c>
      <c r="H32" s="7">
        <f t="shared" si="0"/>
        <v>3</v>
      </c>
      <c r="I32" s="18">
        <f t="shared" si="3"/>
        <v>15000</v>
      </c>
    </row>
    <row r="33" spans="1:9" x14ac:dyDescent="0.3">
      <c r="A33" s="2">
        <v>31</v>
      </c>
      <c r="B33" s="2">
        <f t="shared" si="1"/>
        <v>3</v>
      </c>
      <c r="C33" s="17">
        <f t="shared" si="2"/>
        <v>9375</v>
      </c>
      <c r="G33" s="7">
        <v>31</v>
      </c>
      <c r="H33" s="7">
        <f t="shared" si="0"/>
        <v>3</v>
      </c>
      <c r="I33" s="18">
        <f t="shared" si="3"/>
        <v>15000</v>
      </c>
    </row>
    <row r="34" spans="1:9" x14ac:dyDescent="0.3">
      <c r="A34" s="2">
        <v>32</v>
      </c>
      <c r="B34" s="2">
        <f t="shared" si="1"/>
        <v>3</v>
      </c>
      <c r="C34" s="17">
        <f t="shared" si="2"/>
        <v>9375</v>
      </c>
      <c r="G34" s="7">
        <v>32</v>
      </c>
      <c r="H34" s="7">
        <f t="shared" si="0"/>
        <v>3</v>
      </c>
      <c r="I34" s="18">
        <f t="shared" si="3"/>
        <v>15000</v>
      </c>
    </row>
    <row r="35" spans="1:9" x14ac:dyDescent="0.3">
      <c r="A35" s="2">
        <v>33</v>
      </c>
      <c r="B35" s="2">
        <f t="shared" si="1"/>
        <v>3</v>
      </c>
      <c r="C35" s="17">
        <f t="shared" si="2"/>
        <v>9375</v>
      </c>
      <c r="G35" s="7">
        <v>33</v>
      </c>
      <c r="H35" s="7">
        <f t="shared" si="0"/>
        <v>3</v>
      </c>
      <c r="I35" s="18">
        <f t="shared" si="3"/>
        <v>15000</v>
      </c>
    </row>
    <row r="36" spans="1:9" x14ac:dyDescent="0.3">
      <c r="A36" s="2">
        <v>34</v>
      </c>
      <c r="B36" s="2">
        <f t="shared" si="1"/>
        <v>3</v>
      </c>
      <c r="C36" s="17">
        <f t="shared" si="2"/>
        <v>9375</v>
      </c>
      <c r="G36" s="7">
        <v>34</v>
      </c>
      <c r="H36" s="7">
        <f t="shared" si="0"/>
        <v>3</v>
      </c>
      <c r="I36" s="18">
        <f t="shared" si="3"/>
        <v>15000</v>
      </c>
    </row>
    <row r="37" spans="1:9" x14ac:dyDescent="0.3">
      <c r="A37" s="2">
        <v>35</v>
      </c>
      <c r="B37" s="2">
        <f t="shared" si="1"/>
        <v>3</v>
      </c>
      <c r="C37" s="17">
        <f t="shared" si="2"/>
        <v>9375</v>
      </c>
      <c r="G37" s="7">
        <v>35</v>
      </c>
      <c r="H37" s="7">
        <f t="shared" si="0"/>
        <v>3</v>
      </c>
      <c r="I37" s="18">
        <f t="shared" si="3"/>
        <v>15000</v>
      </c>
    </row>
    <row r="38" spans="1:9" x14ac:dyDescent="0.3">
      <c r="A38" s="2">
        <v>36</v>
      </c>
      <c r="B38" s="2">
        <f t="shared" si="1"/>
        <v>3</v>
      </c>
      <c r="C38" s="17">
        <f t="shared" si="2"/>
        <v>9375</v>
      </c>
      <c r="G38" s="7">
        <v>36</v>
      </c>
      <c r="H38" s="7">
        <f t="shared" si="0"/>
        <v>3</v>
      </c>
      <c r="I38" s="18">
        <f t="shared" si="3"/>
        <v>15000</v>
      </c>
    </row>
    <row r="39" spans="1:9" x14ac:dyDescent="0.3">
      <c r="A39" s="2">
        <v>37</v>
      </c>
      <c r="B39" s="2">
        <f t="shared" si="1"/>
        <v>4</v>
      </c>
      <c r="C39" s="17">
        <f t="shared" si="2"/>
        <v>11718.75</v>
      </c>
      <c r="G39" s="7">
        <v>37</v>
      </c>
      <c r="H39" s="7">
        <f t="shared" si="0"/>
        <v>4</v>
      </c>
      <c r="I39" s="18">
        <f t="shared" si="3"/>
        <v>18750</v>
      </c>
    </row>
    <row r="40" spans="1:9" x14ac:dyDescent="0.3">
      <c r="A40" s="2">
        <v>38</v>
      </c>
      <c r="B40" s="2">
        <f t="shared" si="1"/>
        <v>4</v>
      </c>
      <c r="C40" s="17">
        <f t="shared" si="2"/>
        <v>11718.75</v>
      </c>
      <c r="G40" s="7">
        <v>38</v>
      </c>
      <c r="H40" s="7">
        <f t="shared" si="0"/>
        <v>4</v>
      </c>
      <c r="I40" s="18">
        <f t="shared" si="3"/>
        <v>18750</v>
      </c>
    </row>
    <row r="41" spans="1:9" x14ac:dyDescent="0.3">
      <c r="A41" s="2">
        <v>39</v>
      </c>
      <c r="B41" s="2">
        <f t="shared" si="1"/>
        <v>4</v>
      </c>
      <c r="C41" s="17">
        <f t="shared" si="2"/>
        <v>11718.75</v>
      </c>
      <c r="G41" s="7">
        <v>39</v>
      </c>
      <c r="H41" s="7">
        <f t="shared" si="0"/>
        <v>4</v>
      </c>
      <c r="I41" s="18">
        <f t="shared" si="3"/>
        <v>18750</v>
      </c>
    </row>
    <row r="42" spans="1:9" x14ac:dyDescent="0.3">
      <c r="A42" s="2">
        <v>40</v>
      </c>
      <c r="B42" s="2">
        <f t="shared" si="1"/>
        <v>4</v>
      </c>
      <c r="C42" s="17">
        <f t="shared" si="2"/>
        <v>11718.75</v>
      </c>
      <c r="G42" s="7">
        <v>40</v>
      </c>
      <c r="H42" s="7">
        <f t="shared" si="0"/>
        <v>4</v>
      </c>
      <c r="I42" s="18">
        <f t="shared" si="3"/>
        <v>18750</v>
      </c>
    </row>
    <row r="43" spans="1:9" x14ac:dyDescent="0.3">
      <c r="A43" s="2">
        <v>41</v>
      </c>
      <c r="B43" s="2">
        <f t="shared" si="1"/>
        <v>4</v>
      </c>
      <c r="C43" s="17">
        <f t="shared" si="2"/>
        <v>11718.75</v>
      </c>
      <c r="G43" s="7">
        <v>41</v>
      </c>
      <c r="H43" s="7">
        <f t="shared" si="0"/>
        <v>4</v>
      </c>
      <c r="I43" s="18">
        <f t="shared" si="3"/>
        <v>18750</v>
      </c>
    </row>
    <row r="44" spans="1:9" x14ac:dyDescent="0.3">
      <c r="A44" s="2">
        <v>42</v>
      </c>
      <c r="B44" s="2">
        <f t="shared" si="1"/>
        <v>4</v>
      </c>
      <c r="C44" s="17">
        <f t="shared" si="2"/>
        <v>11718.75</v>
      </c>
      <c r="G44" s="7">
        <v>42</v>
      </c>
      <c r="H44" s="7">
        <f t="shared" si="0"/>
        <v>4</v>
      </c>
      <c r="I44" s="18">
        <f t="shared" si="3"/>
        <v>18750</v>
      </c>
    </row>
    <row r="45" spans="1:9" x14ac:dyDescent="0.3">
      <c r="A45" s="2">
        <v>43</v>
      </c>
      <c r="B45" s="2">
        <f t="shared" si="1"/>
        <v>4</v>
      </c>
      <c r="C45" s="17">
        <f t="shared" si="2"/>
        <v>11718.75</v>
      </c>
      <c r="G45" s="7">
        <v>43</v>
      </c>
      <c r="H45" s="7">
        <f t="shared" si="0"/>
        <v>4</v>
      </c>
      <c r="I45" s="18">
        <f t="shared" si="3"/>
        <v>18750</v>
      </c>
    </row>
    <row r="46" spans="1:9" x14ac:dyDescent="0.3">
      <c r="A46" s="2">
        <v>44</v>
      </c>
      <c r="B46" s="2">
        <f t="shared" si="1"/>
        <v>4</v>
      </c>
      <c r="C46" s="17">
        <f t="shared" si="2"/>
        <v>11718.75</v>
      </c>
      <c r="G46" s="7">
        <v>44</v>
      </c>
      <c r="H46" s="7">
        <f t="shared" si="0"/>
        <v>4</v>
      </c>
      <c r="I46" s="18">
        <f t="shared" si="3"/>
        <v>18750</v>
      </c>
    </row>
    <row r="47" spans="1:9" x14ac:dyDescent="0.3">
      <c r="A47" s="2">
        <v>45</v>
      </c>
      <c r="B47" s="2">
        <f t="shared" si="1"/>
        <v>4</v>
      </c>
      <c r="C47" s="17">
        <f t="shared" si="2"/>
        <v>11718.75</v>
      </c>
      <c r="G47" s="7">
        <v>45</v>
      </c>
      <c r="H47" s="7">
        <f t="shared" si="0"/>
        <v>4</v>
      </c>
      <c r="I47" s="18">
        <f t="shared" si="3"/>
        <v>18750</v>
      </c>
    </row>
    <row r="48" spans="1:9" x14ac:dyDescent="0.3">
      <c r="A48" s="2">
        <v>46</v>
      </c>
      <c r="B48" s="2">
        <f t="shared" si="1"/>
        <v>4</v>
      </c>
      <c r="C48" s="17">
        <f t="shared" si="2"/>
        <v>11718.75</v>
      </c>
      <c r="G48" s="7">
        <v>46</v>
      </c>
      <c r="H48" s="7">
        <f t="shared" si="0"/>
        <v>4</v>
      </c>
      <c r="I48" s="18">
        <f t="shared" si="3"/>
        <v>18750</v>
      </c>
    </row>
    <row r="49" spans="1:9" x14ac:dyDescent="0.3">
      <c r="A49" s="2">
        <v>47</v>
      </c>
      <c r="B49" s="2">
        <f t="shared" si="1"/>
        <v>4</v>
      </c>
      <c r="C49" s="17">
        <f t="shared" si="2"/>
        <v>11718.75</v>
      </c>
      <c r="G49" s="7">
        <v>47</v>
      </c>
      <c r="H49" s="7">
        <f t="shared" si="0"/>
        <v>4</v>
      </c>
      <c r="I49" s="18">
        <f t="shared" si="3"/>
        <v>18750</v>
      </c>
    </row>
    <row r="50" spans="1:9" x14ac:dyDescent="0.3">
      <c r="A50" s="2">
        <v>48</v>
      </c>
      <c r="B50" s="2">
        <f t="shared" si="1"/>
        <v>4</v>
      </c>
      <c r="C50" s="17">
        <f t="shared" si="2"/>
        <v>11718.75</v>
      </c>
      <c r="G50" s="7">
        <v>48</v>
      </c>
      <c r="H50" s="7">
        <f t="shared" si="0"/>
        <v>4</v>
      </c>
      <c r="I50" s="18">
        <f t="shared" si="3"/>
        <v>18750</v>
      </c>
    </row>
    <row r="51" spans="1:9" x14ac:dyDescent="0.3">
      <c r="A51" s="2">
        <v>49</v>
      </c>
      <c r="B51" s="2">
        <f t="shared" si="1"/>
        <v>5</v>
      </c>
      <c r="C51" s="17">
        <f t="shared" si="2"/>
        <v>14648.4375</v>
      </c>
      <c r="G51" s="7">
        <v>49</v>
      </c>
      <c r="H51" s="7">
        <f t="shared" si="0"/>
        <v>5</v>
      </c>
      <c r="I51" s="18">
        <f t="shared" si="3"/>
        <v>23437.5</v>
      </c>
    </row>
    <row r="52" spans="1:9" x14ac:dyDescent="0.3">
      <c r="A52" s="2">
        <v>50</v>
      </c>
      <c r="B52" s="2">
        <f t="shared" si="1"/>
        <v>5</v>
      </c>
      <c r="C52" s="17">
        <f t="shared" si="2"/>
        <v>14648.4375</v>
      </c>
      <c r="G52" s="7">
        <v>50</v>
      </c>
      <c r="H52" s="7">
        <f t="shared" si="0"/>
        <v>5</v>
      </c>
      <c r="I52" s="18">
        <f t="shared" si="3"/>
        <v>23437.5</v>
      </c>
    </row>
    <row r="53" spans="1:9" x14ac:dyDescent="0.3">
      <c r="A53" s="2">
        <v>51</v>
      </c>
      <c r="B53" s="2">
        <f t="shared" si="1"/>
        <v>5</v>
      </c>
      <c r="C53" s="17">
        <f t="shared" si="2"/>
        <v>14648.4375</v>
      </c>
      <c r="G53" s="7">
        <v>51</v>
      </c>
      <c r="H53" s="7">
        <f t="shared" si="0"/>
        <v>5</v>
      </c>
      <c r="I53" s="18">
        <f t="shared" si="3"/>
        <v>23437.5</v>
      </c>
    </row>
    <row r="54" spans="1:9" x14ac:dyDescent="0.3">
      <c r="A54" s="2">
        <v>52</v>
      </c>
      <c r="B54" s="2">
        <f t="shared" si="1"/>
        <v>5</v>
      </c>
      <c r="C54" s="17">
        <f t="shared" si="2"/>
        <v>14648.4375</v>
      </c>
      <c r="G54" s="7">
        <v>52</v>
      </c>
      <c r="H54" s="7">
        <f t="shared" si="0"/>
        <v>5</v>
      </c>
      <c r="I54" s="18">
        <f t="shared" si="3"/>
        <v>23437.5</v>
      </c>
    </row>
    <row r="55" spans="1:9" x14ac:dyDescent="0.3">
      <c r="A55" s="2">
        <v>53</v>
      </c>
      <c r="B55" s="2">
        <f t="shared" si="1"/>
        <v>5</v>
      </c>
      <c r="C55" s="17">
        <f t="shared" si="2"/>
        <v>14648.4375</v>
      </c>
      <c r="G55" s="7">
        <v>53</v>
      </c>
      <c r="H55" s="7">
        <f t="shared" si="0"/>
        <v>5</v>
      </c>
      <c r="I55" s="18">
        <f t="shared" si="3"/>
        <v>23437.5</v>
      </c>
    </row>
    <row r="56" spans="1:9" x14ac:dyDescent="0.3">
      <c r="A56" s="2">
        <v>54</v>
      </c>
      <c r="B56" s="2">
        <f t="shared" si="1"/>
        <v>5</v>
      </c>
      <c r="C56" s="17">
        <f t="shared" si="2"/>
        <v>14648.4375</v>
      </c>
      <c r="G56" s="7">
        <v>54</v>
      </c>
      <c r="H56" s="7">
        <f t="shared" si="0"/>
        <v>5</v>
      </c>
      <c r="I56" s="18">
        <f t="shared" si="3"/>
        <v>23437.5</v>
      </c>
    </row>
    <row r="57" spans="1:9" x14ac:dyDescent="0.3">
      <c r="A57" s="2">
        <v>55</v>
      </c>
      <c r="B57" s="2">
        <f t="shared" si="1"/>
        <v>5</v>
      </c>
      <c r="C57" s="17">
        <f t="shared" si="2"/>
        <v>14648.4375</v>
      </c>
      <c r="G57" s="7">
        <v>55</v>
      </c>
      <c r="H57" s="7">
        <f t="shared" si="0"/>
        <v>5</v>
      </c>
      <c r="I57" s="18">
        <f t="shared" si="3"/>
        <v>23437.5</v>
      </c>
    </row>
    <row r="58" spans="1:9" x14ac:dyDescent="0.3">
      <c r="A58" s="2">
        <v>56</v>
      </c>
      <c r="B58" s="2">
        <f t="shared" si="1"/>
        <v>5</v>
      </c>
      <c r="C58" s="17">
        <f t="shared" si="2"/>
        <v>14648.4375</v>
      </c>
      <c r="G58" s="7">
        <v>56</v>
      </c>
      <c r="H58" s="7">
        <f t="shared" si="0"/>
        <v>5</v>
      </c>
      <c r="I58" s="18">
        <f t="shared" si="3"/>
        <v>23437.5</v>
      </c>
    </row>
    <row r="59" spans="1:9" x14ac:dyDescent="0.3">
      <c r="A59" s="2">
        <v>57</v>
      </c>
      <c r="B59" s="2">
        <f t="shared" si="1"/>
        <v>5</v>
      </c>
      <c r="C59" s="17">
        <f t="shared" si="2"/>
        <v>14648.4375</v>
      </c>
      <c r="G59" s="7">
        <v>57</v>
      </c>
      <c r="H59" s="7">
        <f t="shared" si="0"/>
        <v>5</v>
      </c>
      <c r="I59" s="18">
        <f t="shared" si="3"/>
        <v>23437.5</v>
      </c>
    </row>
    <row r="60" spans="1:9" x14ac:dyDescent="0.3">
      <c r="A60" s="2">
        <v>58</v>
      </c>
      <c r="B60" s="2">
        <f t="shared" si="1"/>
        <v>5</v>
      </c>
      <c r="C60" s="17">
        <f t="shared" si="2"/>
        <v>14648.4375</v>
      </c>
      <c r="G60" s="7">
        <v>58</v>
      </c>
      <c r="H60" s="7">
        <f t="shared" si="0"/>
        <v>5</v>
      </c>
      <c r="I60" s="18">
        <f t="shared" si="3"/>
        <v>23437.5</v>
      </c>
    </row>
    <row r="61" spans="1:9" x14ac:dyDescent="0.3">
      <c r="A61" s="2">
        <v>59</v>
      </c>
      <c r="B61" s="2">
        <f t="shared" si="1"/>
        <v>5</v>
      </c>
      <c r="C61" s="17">
        <f t="shared" si="2"/>
        <v>14648.4375</v>
      </c>
      <c r="G61" s="7">
        <v>59</v>
      </c>
      <c r="H61" s="7">
        <f t="shared" si="0"/>
        <v>5</v>
      </c>
      <c r="I61" s="18">
        <f t="shared" si="3"/>
        <v>23437.5</v>
      </c>
    </row>
    <row r="62" spans="1:9" x14ac:dyDescent="0.3">
      <c r="A62" s="2">
        <v>60</v>
      </c>
      <c r="B62" s="2">
        <f t="shared" si="1"/>
        <v>5</v>
      </c>
      <c r="C62" s="17">
        <f t="shared" si="2"/>
        <v>14648.4375</v>
      </c>
      <c r="G62" s="7">
        <v>60</v>
      </c>
      <c r="H62" s="7">
        <f t="shared" si="0"/>
        <v>5</v>
      </c>
      <c r="I62" s="18">
        <f t="shared" si="3"/>
        <v>23437.5</v>
      </c>
    </row>
  </sheetData>
  <mergeCells count="2">
    <mergeCell ref="A1:C1"/>
    <mergeCell ref="G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742DA-0F8F-4FFE-9CAA-05B05BEEC247}">
  <dimension ref="A1:J24"/>
  <sheetViews>
    <sheetView workbookViewId="0">
      <selection activeCell="I6" sqref="I6"/>
    </sheetView>
  </sheetViews>
  <sheetFormatPr defaultRowHeight="14.4" x14ac:dyDescent="0.3"/>
  <sheetData>
    <row r="1" spans="1:10" x14ac:dyDescent="0.3">
      <c r="A1" s="26" t="s">
        <v>18</v>
      </c>
      <c r="B1" s="26"/>
      <c r="C1" s="26"/>
      <c r="D1" s="26"/>
      <c r="G1" s="26" t="s">
        <v>19</v>
      </c>
      <c r="H1" s="26"/>
      <c r="I1" s="26"/>
      <c r="J1" s="26"/>
    </row>
    <row r="2" spans="1:10" x14ac:dyDescent="0.3">
      <c r="A2">
        <v>2005</v>
      </c>
      <c r="B2" s="3">
        <v>2000</v>
      </c>
      <c r="C2" s="5"/>
      <c r="H2">
        <v>2023</v>
      </c>
      <c r="I2">
        <v>294.89999999999998</v>
      </c>
    </row>
    <row r="3" spans="1:10" x14ac:dyDescent="0.3">
      <c r="A3">
        <v>2006</v>
      </c>
      <c r="B3" s="3">
        <v>2200</v>
      </c>
      <c r="C3" s="5"/>
      <c r="H3">
        <v>2024</v>
      </c>
      <c r="I3">
        <f>I2*(1+$D$20)</f>
        <v>417.44688539530642</v>
      </c>
    </row>
    <row r="4" spans="1:10" x14ac:dyDescent="0.3">
      <c r="A4">
        <v>2007</v>
      </c>
      <c r="B4" s="3">
        <v>2300</v>
      </c>
      <c r="C4" s="5"/>
      <c r="H4">
        <v>2025</v>
      </c>
      <c r="I4">
        <f t="shared" ref="I4:I6" si="0">I3*(1+$D$20)</f>
        <v>590.91862369020714</v>
      </c>
    </row>
    <row r="5" spans="1:10" x14ac:dyDescent="0.3">
      <c r="A5">
        <v>2008</v>
      </c>
      <c r="B5" s="3">
        <v>2400</v>
      </c>
      <c r="C5" s="5"/>
      <c r="H5">
        <v>2026</v>
      </c>
      <c r="I5">
        <f t="shared" si="0"/>
        <v>836.4772430707294</v>
      </c>
    </row>
    <row r="6" spans="1:10" x14ac:dyDescent="0.3">
      <c r="A6">
        <v>2009</v>
      </c>
      <c r="B6" s="3">
        <v>2600</v>
      </c>
      <c r="C6" s="5"/>
      <c r="H6">
        <v>2027</v>
      </c>
      <c r="I6">
        <f t="shared" si="0"/>
        <v>1184.078737958388</v>
      </c>
    </row>
    <row r="7" spans="1:10" x14ac:dyDescent="0.3">
      <c r="A7">
        <v>2010</v>
      </c>
      <c r="B7" s="3">
        <v>2600</v>
      </c>
      <c r="C7" s="5"/>
    </row>
    <row r="8" spans="1:10" x14ac:dyDescent="0.3">
      <c r="A8">
        <v>2011</v>
      </c>
      <c r="B8" s="3">
        <v>2800</v>
      </c>
      <c r="C8" s="5"/>
    </row>
    <row r="9" spans="1:10" x14ac:dyDescent="0.3">
      <c r="A9">
        <v>2012</v>
      </c>
      <c r="B9" s="3">
        <v>3000</v>
      </c>
      <c r="C9" s="5"/>
    </row>
    <row r="10" spans="1:10" x14ac:dyDescent="0.3">
      <c r="A10">
        <v>2013</v>
      </c>
      <c r="B10" s="3">
        <v>3200</v>
      </c>
      <c r="C10" s="5"/>
    </row>
    <row r="11" spans="1:10" x14ac:dyDescent="0.3">
      <c r="A11">
        <v>2014</v>
      </c>
      <c r="B11" s="3">
        <v>3300</v>
      </c>
      <c r="C11" s="5"/>
    </row>
    <row r="12" spans="1:10" x14ac:dyDescent="0.3">
      <c r="A12">
        <v>2015</v>
      </c>
      <c r="B12" s="3">
        <v>3600</v>
      </c>
      <c r="C12" s="5"/>
    </row>
    <row r="13" spans="1:10" x14ac:dyDescent="0.3">
      <c r="A13">
        <v>2016</v>
      </c>
      <c r="B13" s="3">
        <v>3800</v>
      </c>
      <c r="C13" s="5"/>
    </row>
    <row r="14" spans="1:10" x14ac:dyDescent="0.3">
      <c r="A14">
        <v>2017</v>
      </c>
      <c r="B14" s="3">
        <v>3900</v>
      </c>
      <c r="C14" s="5"/>
    </row>
    <row r="15" spans="1:10" x14ac:dyDescent="0.3">
      <c r="A15">
        <v>2018</v>
      </c>
      <c r="B15" s="3">
        <v>4400</v>
      </c>
      <c r="C15" s="5"/>
    </row>
    <row r="16" spans="1:10" x14ac:dyDescent="0.3">
      <c r="A16">
        <v>2019</v>
      </c>
      <c r="B16" s="3">
        <v>5400</v>
      </c>
      <c r="C16" s="5">
        <f t="shared" ref="C16:C19" si="1">(B16-B15)/B15</f>
        <v>0.22727272727272727</v>
      </c>
    </row>
    <row r="17" spans="1:4" x14ac:dyDescent="0.3">
      <c r="A17">
        <v>2020</v>
      </c>
      <c r="B17" s="3">
        <v>6600</v>
      </c>
      <c r="C17" s="5">
        <f t="shared" si="1"/>
        <v>0.22222222222222221</v>
      </c>
    </row>
    <row r="18" spans="1:4" x14ac:dyDescent="0.3">
      <c r="A18">
        <v>2021</v>
      </c>
      <c r="B18" s="3">
        <v>7000</v>
      </c>
      <c r="C18" s="5">
        <f t="shared" si="1"/>
        <v>6.0606060606060608E-2</v>
      </c>
    </row>
    <row r="19" spans="1:4" x14ac:dyDescent="0.3">
      <c r="A19">
        <v>2022</v>
      </c>
      <c r="B19" s="3">
        <v>9500</v>
      </c>
      <c r="C19" s="5">
        <f t="shared" si="1"/>
        <v>0.35714285714285715</v>
      </c>
    </row>
    <row r="20" spans="1:4" x14ac:dyDescent="0.3">
      <c r="A20">
        <v>2023</v>
      </c>
      <c r="B20" s="3">
        <v>21000</v>
      </c>
      <c r="C20" s="5">
        <f>(B20-B19)/B19</f>
        <v>1.2105263157894737</v>
      </c>
      <c r="D20" s="5">
        <f>AVERAGE(C16:C20)</f>
        <v>0.41555403660666823</v>
      </c>
    </row>
    <row r="21" spans="1:4" x14ac:dyDescent="0.3">
      <c r="A21">
        <v>2024</v>
      </c>
      <c r="B21" s="3">
        <f>B20*(1+$D$20)</f>
        <v>29726.63476874003</v>
      </c>
    </row>
    <row r="22" spans="1:4" x14ac:dyDescent="0.3">
      <c r="A22">
        <v>2025</v>
      </c>
      <c r="B22" s="3">
        <f t="shared" ref="B22:B24" si="2">B21*(1+$D$20)</f>
        <v>42079.65784162208</v>
      </c>
    </row>
    <row r="23" spans="1:4" x14ac:dyDescent="0.3">
      <c r="A23">
        <v>2026</v>
      </c>
      <c r="B23" s="3">
        <f t="shared" si="2"/>
        <v>59566.029516735573</v>
      </c>
    </row>
    <row r="24" spans="1:4" x14ac:dyDescent="0.3">
      <c r="A24">
        <v>2027</v>
      </c>
      <c r="B24" s="3">
        <f t="shared" si="2"/>
        <v>84318.933527046975</v>
      </c>
    </row>
  </sheetData>
  <mergeCells count="2">
    <mergeCell ref="A1:D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Hesap2</vt:lpstr>
      <vt:lpstr>Hesap1</vt:lpstr>
      <vt:lpstr>muafiyetler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2023-11-25T11:51:10Z</dcterms:modified>
</cp:coreProperties>
</file>