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furka\OneDrive\Desktop\vitademy\excel\82 altın alıp minimum ödemek\"/>
    </mc:Choice>
  </mc:AlternateContent>
  <xr:revisionPtr revIDLastSave="0" documentId="13_ncr:1_{9C406CDE-6A3B-48F5-BB1B-9DDFE20FAB8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onuç" sheetId="7" r:id="rId1"/>
    <sheet name="Hesap1" sheetId="2" r:id="rId2"/>
    <sheet name="Hesap2" sheetId="6" r:id="rId3"/>
    <sheet name="Varsayımlar" sheetId="5" r:id="rId4"/>
    <sheet name="akdi faiz oranları" sheetId="1" r:id="rId5"/>
    <sheet name="gram altın" sheetId="4" r:id="rId6"/>
  </sheets>
  <definedNames>
    <definedName name="asgari">Varsayımlar!$B$2</definedName>
    <definedName name="limit">Varsayımlar!$B$1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 s="1"/>
  <c r="L21" i="2" s="1"/>
  <c r="L22" i="2" s="1"/>
  <c r="L23" i="2" s="1"/>
  <c r="L24" i="2" s="1"/>
  <c r="L25" i="2" s="1"/>
  <c r="E2" i="2"/>
  <c r="H2" i="2" s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M3" i="2"/>
  <c r="M2" i="2"/>
  <c r="L3" i="2"/>
  <c r="L2" i="2"/>
  <c r="F3" i="2"/>
  <c r="F2" i="2"/>
  <c r="I2" i="2" l="1"/>
  <c r="G2" i="2"/>
  <c r="J2" i="2" l="1"/>
  <c r="D3" i="2" s="1"/>
  <c r="E3" i="2" s="1"/>
  <c r="H3" i="2" s="1"/>
  <c r="I3" i="2" s="1"/>
  <c r="F2" i="6"/>
  <c r="J3" i="2" l="1"/>
  <c r="D4" i="2" s="1"/>
  <c r="E4" i="2" s="1"/>
  <c r="G4" i="2" s="1"/>
  <c r="F3" i="6"/>
  <c r="G3" i="2"/>
  <c r="I2" i="6"/>
  <c r="G2" i="6"/>
  <c r="C2" i="6"/>
  <c r="L2" i="6" s="1"/>
  <c r="H2" i="6"/>
  <c r="H4" i="2" l="1"/>
  <c r="J2" i="6"/>
  <c r="D3" i="6" s="1"/>
  <c r="E3" i="6" s="1"/>
  <c r="M2" i="6"/>
  <c r="H3" i="6"/>
  <c r="G3" i="6"/>
  <c r="I3" i="6"/>
  <c r="C3" i="6"/>
  <c r="L3" i="6" s="1"/>
  <c r="I4" i="2"/>
  <c r="J4" i="2"/>
  <c r="D5" i="2" s="1"/>
  <c r="E5" i="2" s="1"/>
  <c r="M3" i="6" l="1"/>
  <c r="F4" i="6"/>
  <c r="J3" i="6"/>
  <c r="D4" i="6" s="1"/>
  <c r="E4" i="6" s="1"/>
  <c r="G5" i="2"/>
  <c r="H5" i="2"/>
  <c r="I5" i="2" s="1"/>
  <c r="J5" i="2" l="1"/>
  <c r="D6" i="2" s="1"/>
  <c r="E6" i="2" s="1"/>
  <c r="F5" i="6"/>
  <c r="C4" i="6"/>
  <c r="L4" i="6" s="1"/>
  <c r="H4" i="6"/>
  <c r="G4" i="6"/>
  <c r="I4" i="6"/>
  <c r="G6" i="2"/>
  <c r="H6" i="2"/>
  <c r="I6" i="2" s="1"/>
  <c r="J4" i="6" l="1"/>
  <c r="D5" i="6" s="1"/>
  <c r="E5" i="6" s="1"/>
  <c r="J6" i="2"/>
  <c r="D7" i="2" s="1"/>
  <c r="E7" i="2" s="1"/>
  <c r="F6" i="6"/>
  <c r="M4" i="6"/>
  <c r="I5" i="6"/>
  <c r="C5" i="6"/>
  <c r="L5" i="6" s="1"/>
  <c r="G5" i="6"/>
  <c r="H5" i="6"/>
  <c r="M5" i="6" l="1"/>
  <c r="J5" i="6"/>
  <c r="D6" i="6" s="1"/>
  <c r="E6" i="6" s="1"/>
  <c r="G6" i="6" s="1"/>
  <c r="C6" i="6"/>
  <c r="L6" i="6" s="1"/>
  <c r="I6" i="6"/>
  <c r="H6" i="6"/>
  <c r="J6" i="6" s="1"/>
  <c r="D7" i="6" s="1"/>
  <c r="E7" i="6" s="1"/>
  <c r="G7" i="2"/>
  <c r="H7" i="2"/>
  <c r="I7" i="2" l="1"/>
  <c r="F7" i="6" s="1"/>
  <c r="M6" i="6"/>
  <c r="J7" i="2" l="1"/>
  <c r="D8" i="2" s="1"/>
  <c r="E8" i="2" s="1"/>
  <c r="H8" i="2" s="1"/>
  <c r="I8" i="2" s="1"/>
  <c r="I7" i="6"/>
  <c r="C7" i="6"/>
  <c r="L7" i="6" s="1"/>
  <c r="G7" i="6"/>
  <c r="H7" i="6"/>
  <c r="J7" i="6" s="1"/>
  <c r="D8" i="6" s="1"/>
  <c r="E8" i="6" s="1"/>
  <c r="G8" i="2" l="1"/>
  <c r="M7" i="6"/>
  <c r="J8" i="2"/>
  <c r="D9" i="2" s="1"/>
  <c r="E9" i="2" s="1"/>
  <c r="F8" i="6"/>
  <c r="G9" i="2" l="1"/>
  <c r="H9" i="2"/>
  <c r="C8" i="6"/>
  <c r="L8" i="6" s="1"/>
  <c r="I8" i="6"/>
  <c r="G8" i="6"/>
  <c r="H8" i="6"/>
  <c r="J8" i="6" l="1"/>
  <c r="D9" i="6" s="1"/>
  <c r="E9" i="6" s="1"/>
  <c r="M8" i="6"/>
  <c r="I9" i="2"/>
  <c r="F9" i="6" s="1"/>
  <c r="C9" i="6" l="1"/>
  <c r="L9" i="6" s="1"/>
  <c r="I9" i="6"/>
  <c r="H9" i="6"/>
  <c r="J9" i="6" s="1"/>
  <c r="D10" i="6" s="1"/>
  <c r="E10" i="6" s="1"/>
  <c r="G9" i="6"/>
  <c r="J9" i="2"/>
  <c r="D10" i="2" s="1"/>
  <c r="E10" i="2" s="1"/>
  <c r="G10" i="2" l="1"/>
  <c r="H10" i="2"/>
  <c r="I10" i="2" s="1"/>
  <c r="M9" i="6"/>
  <c r="J10" i="2" l="1"/>
  <c r="D11" i="2" s="1"/>
  <c r="E11" i="2" s="1"/>
  <c r="F10" i="6"/>
  <c r="C10" i="6" l="1"/>
  <c r="L10" i="6" s="1"/>
  <c r="I10" i="6"/>
  <c r="G10" i="6"/>
  <c r="H10" i="6"/>
  <c r="G11" i="2"/>
  <c r="H11" i="2"/>
  <c r="I11" i="2" s="1"/>
  <c r="J10" i="6" l="1"/>
  <c r="D11" i="6" s="1"/>
  <c r="E11" i="6" s="1"/>
  <c r="J11" i="2"/>
  <c r="D12" i="2" s="1"/>
  <c r="E12" i="2" s="1"/>
  <c r="F11" i="6"/>
  <c r="M10" i="6"/>
  <c r="I11" i="6" l="1"/>
  <c r="C11" i="6"/>
  <c r="L11" i="6" s="1"/>
  <c r="H11" i="6"/>
  <c r="J11" i="6" s="1"/>
  <c r="D12" i="6" s="1"/>
  <c r="E12" i="6" s="1"/>
  <c r="G11" i="6"/>
  <c r="G12" i="2"/>
  <c r="H12" i="2"/>
  <c r="I12" i="2" l="1"/>
  <c r="F12" i="6" s="1"/>
  <c r="M11" i="6"/>
  <c r="J12" i="2" l="1"/>
  <c r="D13" i="2" s="1"/>
  <c r="E13" i="2" s="1"/>
  <c r="G13" i="2" s="1"/>
  <c r="I12" i="6"/>
  <c r="C12" i="6"/>
  <c r="L12" i="6" s="1"/>
  <c r="G12" i="6"/>
  <c r="H12" i="6"/>
  <c r="J12" i="6" s="1"/>
  <c r="D13" i="6" s="1"/>
  <c r="E13" i="6" s="1"/>
  <c r="H13" i="2" l="1"/>
  <c r="I13" i="2"/>
  <c r="F13" i="6" s="1"/>
  <c r="J13" i="2"/>
  <c r="D14" i="2" s="1"/>
  <c r="E14" i="2" s="1"/>
  <c r="M12" i="6"/>
  <c r="G14" i="2" l="1"/>
  <c r="H14" i="2"/>
  <c r="I13" i="6"/>
  <c r="C13" i="6"/>
  <c r="L13" i="6" s="1"/>
  <c r="H13" i="6"/>
  <c r="J13" i="6" s="1"/>
  <c r="D14" i="6" s="1"/>
  <c r="E14" i="6" s="1"/>
  <c r="G13" i="6"/>
  <c r="M13" i="6" l="1"/>
  <c r="I14" i="2"/>
  <c r="F14" i="6" s="1"/>
  <c r="J14" i="2"/>
  <c r="D15" i="2" s="1"/>
  <c r="E15" i="2" s="1"/>
  <c r="G15" i="2" l="1"/>
  <c r="H15" i="2"/>
  <c r="C14" i="6"/>
  <c r="L14" i="6" s="1"/>
  <c r="I14" i="6"/>
  <c r="H14" i="6"/>
  <c r="J14" i="6" s="1"/>
  <c r="D15" i="6" s="1"/>
  <c r="E15" i="6" s="1"/>
  <c r="G14" i="6"/>
  <c r="M14" i="6" l="1"/>
  <c r="I15" i="2"/>
  <c r="F15" i="6" s="1"/>
  <c r="J15" i="2"/>
  <c r="D16" i="2" s="1"/>
  <c r="E16" i="2" s="1"/>
  <c r="H16" i="2" l="1"/>
  <c r="I16" i="2" s="1"/>
  <c r="G16" i="2"/>
  <c r="C15" i="6"/>
  <c r="L15" i="6" s="1"/>
  <c r="I15" i="6"/>
  <c r="H15" i="6"/>
  <c r="J15" i="6" s="1"/>
  <c r="D16" i="6" s="1"/>
  <c r="E16" i="6" s="1"/>
  <c r="G15" i="6"/>
  <c r="M15" i="6" l="1"/>
  <c r="J16" i="2"/>
  <c r="D17" i="2" s="1"/>
  <c r="E17" i="2" s="1"/>
  <c r="F16" i="6"/>
  <c r="I16" i="6" l="1"/>
  <c r="C16" i="6"/>
  <c r="L16" i="6" s="1"/>
  <c r="H16" i="6"/>
  <c r="J16" i="6" s="1"/>
  <c r="D17" i="6" s="1"/>
  <c r="E17" i="6" s="1"/>
  <c r="G16" i="6"/>
  <c r="H17" i="2"/>
  <c r="G17" i="2"/>
  <c r="I17" i="2" l="1"/>
  <c r="F17" i="6" s="1"/>
  <c r="J17" i="2"/>
  <c r="D18" i="2" s="1"/>
  <c r="E18" i="2" s="1"/>
  <c r="M16" i="6"/>
  <c r="H18" i="2" l="1"/>
  <c r="I18" i="2" s="1"/>
  <c r="G18" i="2"/>
  <c r="I17" i="6"/>
  <c r="C17" i="6"/>
  <c r="L17" i="6" s="1"/>
  <c r="H17" i="6"/>
  <c r="J17" i="6" s="1"/>
  <c r="D18" i="6" s="1"/>
  <c r="E18" i="6" s="1"/>
  <c r="G17" i="6"/>
  <c r="M17" i="6" l="1"/>
  <c r="J18" i="2"/>
  <c r="D19" i="2" s="1"/>
  <c r="E19" i="2" s="1"/>
  <c r="F18" i="6"/>
  <c r="G19" i="2" l="1"/>
  <c r="H19" i="2"/>
  <c r="I19" i="2" s="1"/>
  <c r="I18" i="6"/>
  <c r="C18" i="6"/>
  <c r="L18" i="6" s="1"/>
  <c r="H18" i="6"/>
  <c r="J18" i="6" s="1"/>
  <c r="D19" i="6" s="1"/>
  <c r="E19" i="6" s="1"/>
  <c r="G18" i="6"/>
  <c r="M18" i="6" l="1"/>
  <c r="J19" i="2"/>
  <c r="D20" i="2" s="1"/>
  <c r="E20" i="2" s="1"/>
  <c r="F19" i="6"/>
  <c r="I19" i="6" l="1"/>
  <c r="C19" i="6"/>
  <c r="L19" i="6" s="1"/>
  <c r="G19" i="6"/>
  <c r="H19" i="6"/>
  <c r="J19" i="6" s="1"/>
  <c r="D20" i="6" s="1"/>
  <c r="E20" i="6" s="1"/>
  <c r="G20" i="2"/>
  <c r="H20" i="2"/>
  <c r="I20" i="2" l="1"/>
  <c r="F20" i="6" s="1"/>
  <c r="J20" i="2"/>
  <c r="D21" i="2" s="1"/>
  <c r="E21" i="2" s="1"/>
  <c r="M19" i="6"/>
  <c r="H21" i="2" l="1"/>
  <c r="G21" i="2"/>
  <c r="C20" i="6"/>
  <c r="L20" i="6" s="1"/>
  <c r="I20" i="6"/>
  <c r="G20" i="6"/>
  <c r="H20" i="6"/>
  <c r="J20" i="6" s="1"/>
  <c r="D21" i="6" s="1"/>
  <c r="E21" i="6" s="1"/>
  <c r="M20" i="6" l="1"/>
  <c r="I21" i="2"/>
  <c r="F21" i="6" s="1"/>
  <c r="J21" i="2" l="1"/>
  <c r="D22" i="2" s="1"/>
  <c r="E22" i="2" s="1"/>
  <c r="C21" i="6"/>
  <c r="L21" i="6" s="1"/>
  <c r="I21" i="6"/>
  <c r="G21" i="6"/>
  <c r="H21" i="6"/>
  <c r="J21" i="6" s="1"/>
  <c r="D22" i="6" s="1"/>
  <c r="E22" i="6" s="1"/>
  <c r="M21" i="6" l="1"/>
  <c r="G22" i="2"/>
  <c r="H22" i="2"/>
  <c r="I22" i="2" s="1"/>
  <c r="J22" i="2" l="1"/>
  <c r="D23" i="2" s="1"/>
  <c r="E23" i="2" s="1"/>
  <c r="F22" i="6"/>
  <c r="C22" i="6" l="1"/>
  <c r="L22" i="6" s="1"/>
  <c r="I22" i="6"/>
  <c r="G22" i="6"/>
  <c r="H22" i="6"/>
  <c r="J22" i="6" s="1"/>
  <c r="D23" i="6" s="1"/>
  <c r="E23" i="6" s="1"/>
  <c r="H23" i="2"/>
  <c r="I23" i="2" s="1"/>
  <c r="G23" i="2"/>
  <c r="J23" i="2" l="1"/>
  <c r="D24" i="2" s="1"/>
  <c r="E24" i="2" s="1"/>
  <c r="F23" i="6"/>
  <c r="M22" i="6"/>
  <c r="I23" i="6" l="1"/>
  <c r="C23" i="6"/>
  <c r="L23" i="6" s="1"/>
  <c r="G23" i="6"/>
  <c r="H23" i="6"/>
  <c r="J23" i="6" s="1"/>
  <c r="D24" i="6" s="1"/>
  <c r="E24" i="6" s="1"/>
  <c r="H24" i="2"/>
  <c r="G24" i="2"/>
  <c r="I24" i="2" l="1"/>
  <c r="F24" i="6" s="1"/>
  <c r="J24" i="2"/>
  <c r="D25" i="2" s="1"/>
  <c r="E25" i="2" s="1"/>
  <c r="M23" i="6"/>
  <c r="G25" i="2" l="1"/>
  <c r="H25" i="2"/>
  <c r="C24" i="6"/>
  <c r="L24" i="6" s="1"/>
  <c r="I24" i="6"/>
  <c r="G24" i="6"/>
  <c r="H24" i="6"/>
  <c r="J24" i="6" l="1"/>
  <c r="D25" i="6" s="1"/>
  <c r="E25" i="6" s="1"/>
  <c r="M24" i="6"/>
  <c r="I25" i="2"/>
  <c r="J25" i="2" s="1"/>
  <c r="I28" i="2" s="1"/>
  <c r="I29" i="2" s="1"/>
  <c r="I30" i="2" s="1"/>
  <c r="B3" i="7" s="1"/>
  <c r="B4" i="7" s="1"/>
  <c r="F25" i="6" l="1"/>
  <c r="I27" i="2"/>
  <c r="B2" i="7" s="1"/>
  <c r="C25" i="6" l="1"/>
  <c r="L25" i="6" s="1"/>
  <c r="I25" i="6"/>
  <c r="C2" i="7" s="1"/>
  <c r="G25" i="6"/>
  <c r="H25" i="6"/>
  <c r="J25" i="6" s="1"/>
  <c r="M25" i="6" l="1"/>
  <c r="C3" i="7"/>
  <c r="C4" i="7" s="1"/>
</calcChain>
</file>

<file path=xl/sharedStrings.xml><?xml version="1.0" encoding="utf-8"?>
<sst xmlns="http://schemas.openxmlformats.org/spreadsheetml/2006/main" count="41" uniqueCount="25">
  <si>
    <t>Ay</t>
  </si>
  <si>
    <t>Faiz Oranı</t>
  </si>
  <si>
    <t>Tarih</t>
  </si>
  <si>
    <t>Kart Limiti</t>
  </si>
  <si>
    <t>Asgari Ödeme Oranı</t>
  </si>
  <si>
    <t>Altın Alımı (Gram)</t>
  </si>
  <si>
    <t>Satış</t>
  </si>
  <si>
    <t>Harcama</t>
  </si>
  <si>
    <t>Eski Borç</t>
  </si>
  <si>
    <t>Faiz</t>
  </si>
  <si>
    <t>Vergi Dahil</t>
  </si>
  <si>
    <t>Ekstre</t>
  </si>
  <si>
    <t>Ödeme</t>
  </si>
  <si>
    <t>Kalan Limit</t>
  </si>
  <si>
    <t>Kalan Borç</t>
  </si>
  <si>
    <t>Altın Miktarı</t>
  </si>
  <si>
    <t>Değeri</t>
  </si>
  <si>
    <t>Alış</t>
  </si>
  <si>
    <t>Toplam Ödeme</t>
  </si>
  <si>
    <t>Hesap 1</t>
  </si>
  <si>
    <t>Hesap 2</t>
  </si>
  <si>
    <t>Kalan Altın (gram)</t>
  </si>
  <si>
    <t>Kalan Altın (TL)</t>
  </si>
  <si>
    <t>Kalan Borcu Ödemek İçin Gerekli Altın</t>
  </si>
  <si>
    <t>Kalan Altın 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</si>
</sst>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₺&quot;#,##0.00;[Red]\-&quot;₺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4" borderId="0" applyNumberFormat="0" applyBorder="0" applyAlignment="0" applyProtection="0"/>
    <xf numFmtId="0" fontId="1" fillId="5" borderId="0" applyNumberFormat="0" applyBorder="0" applyAlignment="0" applyProtection="0"/>
  </cellStyleXfs>
  <cellXfs count="23">
    <xf numFmtId="0" fontId="0" fillId="0" borderId="0" xfId="0"/>
    <xf numFmtId="14" fontId="0" fillId="0" borderId="0" xfId="0" applyNumberFormat="1"/>
    <xf numFmtId="2" fontId="0" fillId="0" borderId="0" xfId="0" applyNumberFormat="1"/>
    <xf numFmtId="3" fontId="0" fillId="0" borderId="0" xfId="0" applyNumberFormat="1"/>
    <xf numFmtId="9" fontId="0" fillId="0" borderId="0" xfId="0" applyNumberFormat="1"/>
    <xf numFmtId="4" fontId="0" fillId="0" borderId="0" xfId="0" applyNumberFormat="1"/>
    <xf numFmtId="0" fontId="3" fillId="0" borderId="0" xfId="0" applyFont="1"/>
    <xf numFmtId="0" fontId="4" fillId="2" borderId="1" xfId="0" applyFont="1" applyFill="1" applyBorder="1"/>
    <xf numFmtId="0" fontId="0" fillId="3" borderId="1" xfId="0" applyFill="1" applyBorder="1"/>
    <xf numFmtId="14" fontId="0" fillId="3" borderId="1" xfId="0" applyNumberFormat="1" applyFill="1" applyBorder="1"/>
    <xf numFmtId="4" fontId="0" fillId="3" borderId="1" xfId="0" applyNumberFormat="1" applyFill="1" applyBorder="1"/>
    <xf numFmtId="0" fontId="4" fillId="2" borderId="2" xfId="0" applyFont="1" applyFill="1" applyBorder="1"/>
    <xf numFmtId="3" fontId="0" fillId="3" borderId="1" xfId="0" applyNumberFormat="1" applyFill="1" applyBorder="1"/>
    <xf numFmtId="0" fontId="2" fillId="4" borderId="1" xfId="1" applyBorder="1"/>
    <xf numFmtId="8" fontId="2" fillId="4" borderId="1" xfId="1" applyNumberFormat="1" applyBorder="1"/>
    <xf numFmtId="4" fontId="2" fillId="4" borderId="1" xfId="1" applyNumberFormat="1" applyBorder="1"/>
    <xf numFmtId="0" fontId="3" fillId="4" borderId="1" xfId="1" applyFont="1" applyBorder="1"/>
    <xf numFmtId="2" fontId="0" fillId="3" borderId="1" xfId="0" applyNumberFormat="1" applyFill="1" applyBorder="1"/>
    <xf numFmtId="14" fontId="1" fillId="5" borderId="1" xfId="2" applyNumberFormat="1" applyBorder="1"/>
    <xf numFmtId="4" fontId="1" fillId="5" borderId="1" xfId="2" applyNumberFormat="1" applyBorder="1"/>
    <xf numFmtId="14" fontId="3" fillId="5" borderId="1" xfId="2" applyNumberFormat="1" applyFont="1" applyBorder="1"/>
    <xf numFmtId="0" fontId="3" fillId="5" borderId="1" xfId="2" applyFont="1" applyBorder="1"/>
    <xf numFmtId="0" fontId="0" fillId="0" borderId="0" xfId="0" applyAlignment="1">
      <alignment horizontal="center"/>
    </xf>
  </cellXfs>
  <cellStyles count="3">
    <cellStyle name="20% - Accent1" xfId="2" builtinId="30"/>
    <cellStyle name="40% - Accent2" xfId="1" builtinId="3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35E2B-F150-401C-ADAF-3E6F399532A9}">
  <dimension ref="A1:C4"/>
  <sheetViews>
    <sheetView tabSelected="1" workbookViewId="0">
      <selection activeCell="B2" sqref="B2:B4"/>
    </sheetView>
  </sheetViews>
  <sheetFormatPr defaultRowHeight="14.4" x14ac:dyDescent="0.3"/>
  <cols>
    <col min="1" max="1" width="16.21875" bestFit="1" customWidth="1"/>
    <col min="2" max="3" width="11" bestFit="1" customWidth="1"/>
  </cols>
  <sheetData>
    <row r="1" spans="1:3" x14ac:dyDescent="0.3">
      <c r="A1" s="13"/>
      <c r="B1" s="16" t="s">
        <v>19</v>
      </c>
      <c r="C1" s="16" t="s">
        <v>20</v>
      </c>
    </row>
    <row r="2" spans="1:3" x14ac:dyDescent="0.3">
      <c r="A2" s="16" t="s">
        <v>18</v>
      </c>
      <c r="B2" s="14">
        <f>Hesap1!I27</f>
        <v>283619.2151391831</v>
      </c>
      <c r="C2" s="14">
        <f>SUM(Hesap2!I2:I25)</f>
        <v>283619.2151391831</v>
      </c>
    </row>
    <row r="3" spans="1:3" x14ac:dyDescent="0.3">
      <c r="A3" s="16" t="s">
        <v>21</v>
      </c>
      <c r="B3" s="15">
        <f>Hesap1!I30</f>
        <v>224.81759453465895</v>
      </c>
      <c r="C3" s="15">
        <f>Hesap2!L25</f>
        <v>221.18816872912367</v>
      </c>
    </row>
    <row r="4" spans="1:3" x14ac:dyDescent="0.3">
      <c r="A4" s="16" t="s">
        <v>22</v>
      </c>
      <c r="B4" s="15">
        <f>B3*'gram altın'!$B$2</f>
        <v>439661.90737855353</v>
      </c>
      <c r="C4" s="15">
        <f>C3*'gram altın'!$B$2</f>
        <v>432564.0631210634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52B46-D712-4323-AA06-404E1078C70F}">
  <dimension ref="A1:M30"/>
  <sheetViews>
    <sheetView workbookViewId="0">
      <selection activeCell="I2" sqref="I2:I10"/>
    </sheetView>
  </sheetViews>
  <sheetFormatPr defaultRowHeight="14.4" x14ac:dyDescent="0.3"/>
  <cols>
    <col min="3" max="3" width="16.21875" bestFit="1" customWidth="1"/>
    <col min="4" max="5" width="16.21875" customWidth="1"/>
    <col min="6" max="6" width="10.109375" bestFit="1" customWidth="1"/>
    <col min="7" max="7" width="10.44140625" bestFit="1" customWidth="1"/>
    <col min="9" max="9" width="11" bestFit="1" customWidth="1"/>
    <col min="10" max="10" width="9.88671875" bestFit="1" customWidth="1"/>
    <col min="11" max="11" width="10.44140625" bestFit="1" customWidth="1"/>
    <col min="12" max="12" width="11.77734375" bestFit="1" customWidth="1"/>
    <col min="13" max="13" width="10.109375" bestFit="1" customWidth="1"/>
  </cols>
  <sheetData>
    <row r="1" spans="1:13" x14ac:dyDescent="0.3">
      <c r="A1" s="7" t="s">
        <v>0</v>
      </c>
      <c r="B1" s="7" t="s">
        <v>2</v>
      </c>
      <c r="C1" s="7" t="s">
        <v>5</v>
      </c>
      <c r="D1" s="7" t="s">
        <v>8</v>
      </c>
      <c r="E1" s="7" t="s">
        <v>9</v>
      </c>
      <c r="F1" s="7" t="s">
        <v>7</v>
      </c>
      <c r="G1" s="7" t="s">
        <v>13</v>
      </c>
      <c r="H1" s="7" t="s">
        <v>11</v>
      </c>
      <c r="I1" s="7" t="s">
        <v>12</v>
      </c>
      <c r="J1" s="7" t="s">
        <v>14</v>
      </c>
      <c r="L1" s="11" t="s">
        <v>15</v>
      </c>
      <c r="M1" s="11" t="s">
        <v>16</v>
      </c>
    </row>
    <row r="2" spans="1:13" x14ac:dyDescent="0.3">
      <c r="A2" s="8">
        <v>1</v>
      </c>
      <c r="B2" s="9">
        <v>44562</v>
      </c>
      <c r="C2" s="8">
        <v>10</v>
      </c>
      <c r="D2" s="8">
        <v>0</v>
      </c>
      <c r="E2" s="10">
        <f>D2*_xlfn.XLOOKUP(B2,'akdi faiz oranları'!$A$2:$A$24,'akdi faiz oranları'!$C$2:$C$24,,-1)/100</f>
        <v>0</v>
      </c>
      <c r="F2" s="10">
        <f>C2*_xlfn.XLOOKUP(B2,'gram altın'!$A$2:$A$129,'gram altın'!$C$2:$C$129,,-1)</f>
        <v>8376.4155174999996</v>
      </c>
      <c r="G2" s="10">
        <f>limit-F2-E2-D2</f>
        <v>91623.584482499995</v>
      </c>
      <c r="H2" s="10">
        <f>F2+E2+D2</f>
        <v>8376.4155174999996</v>
      </c>
      <c r="I2" s="10">
        <f>H2*asgari</f>
        <v>3350.5662069999998</v>
      </c>
      <c r="J2" s="10">
        <f>H2-I2</f>
        <v>5025.8493104999998</v>
      </c>
      <c r="K2" s="5"/>
      <c r="L2" s="12">
        <f>C2</f>
        <v>10</v>
      </c>
      <c r="M2" s="10">
        <f>L2*_xlfn.XLOOKUP(B2,'gram altın'!$A$2:$A$129,'gram altın'!$B$2:$B$129)</f>
        <v>8172.1126999999997</v>
      </c>
    </row>
    <row r="3" spans="1:13" x14ac:dyDescent="0.3">
      <c r="A3" s="8">
        <v>2</v>
      </c>
      <c r="B3" s="9">
        <v>44593</v>
      </c>
      <c r="C3" s="8">
        <v>10</v>
      </c>
      <c r="D3" s="10">
        <f>J2</f>
        <v>5025.8493104999998</v>
      </c>
      <c r="E3" s="10">
        <f>D3*_xlfn.XLOOKUP(B3,'akdi faiz oranları'!$A$2:$A$24,'akdi faiz oranları'!$C$2:$C$24,,-1)/100</f>
        <v>117.60487386570001</v>
      </c>
      <c r="F3" s="10">
        <f>C3*_xlfn.XLOOKUP(B3,'gram altın'!$A$2:$A$129,'gram altın'!$C$2:$C$129,,-1)</f>
        <v>8119.4987549999987</v>
      </c>
      <c r="G3" s="10">
        <f>limit-F3-E3-D3</f>
        <v>86737.047060634315</v>
      </c>
      <c r="H3" s="10">
        <f>F3+E3+D3</f>
        <v>13262.952939365698</v>
      </c>
      <c r="I3" s="10">
        <f>H3*asgari</f>
        <v>5305.1811757462792</v>
      </c>
      <c r="J3" s="10">
        <f>H3-I3</f>
        <v>7957.7717636194184</v>
      </c>
      <c r="L3" s="12">
        <f>C3+L2</f>
        <v>20</v>
      </c>
      <c r="M3" s="10">
        <f>L3*_xlfn.XLOOKUP(B3,'gram altın'!$A$2:$A$129,'gram altın'!$B$2:$B$129)</f>
        <v>15842.9244</v>
      </c>
    </row>
    <row r="4" spans="1:13" x14ac:dyDescent="0.3">
      <c r="A4" s="8">
        <v>3</v>
      </c>
      <c r="B4" s="9">
        <v>44621</v>
      </c>
      <c r="C4" s="8">
        <v>10</v>
      </c>
      <c r="D4" s="10">
        <f t="shared" ref="D4:D25" si="0">J3</f>
        <v>7957.7717636194184</v>
      </c>
      <c r="E4" s="10">
        <f>D4*_xlfn.XLOOKUP(B4,'akdi faiz oranları'!$A$2:$A$24,'akdi faiz oranları'!$C$2:$C$24,,-1)/100</f>
        <v>186.21185926869441</v>
      </c>
      <c r="F4" s="10">
        <f>C4*_xlfn.XLOOKUP(B4,'gram altın'!$A$2:$A$129,'gram altın'!$C$2:$C$129,,-1)</f>
        <v>8956.571257499998</v>
      </c>
      <c r="G4" s="10">
        <f>limit-F4-E4-D4</f>
        <v>82899.445119611904</v>
      </c>
      <c r="H4" s="10">
        <f t="shared" ref="H4:H25" si="1">F4+E4+D4</f>
        <v>17100.55488038811</v>
      </c>
      <c r="I4" s="10">
        <f>H4*asgari</f>
        <v>6840.2219521552443</v>
      </c>
      <c r="J4" s="10">
        <f t="shared" ref="J4:J25" si="2">H4-I4</f>
        <v>10260.332928232867</v>
      </c>
      <c r="L4" s="12">
        <f t="shared" ref="L4:L25" si="3">C4+L3</f>
        <v>30</v>
      </c>
      <c r="M4" s="10">
        <f>L4*_xlfn.XLOOKUP(B4,'gram altın'!$A$2:$A$129,'gram altın'!$B$2:$B$129)</f>
        <v>26214.354899999998</v>
      </c>
    </row>
    <row r="5" spans="1:13" x14ac:dyDescent="0.3">
      <c r="A5" s="8">
        <v>4</v>
      </c>
      <c r="B5" s="9">
        <v>44652</v>
      </c>
      <c r="C5" s="8">
        <v>10</v>
      </c>
      <c r="D5" s="10">
        <f t="shared" si="0"/>
        <v>10260.332928232867</v>
      </c>
      <c r="E5" s="10">
        <f>D5*_xlfn.XLOOKUP(B5,'akdi faiz oranları'!$A$2:$A$24,'akdi faiz oranları'!$C$2:$C$24,,-1)/100</f>
        <v>240.09179052064911</v>
      </c>
      <c r="F5" s="10">
        <f>C5*_xlfn.XLOOKUP(B5,'gram altın'!$A$2:$A$129,'gram altın'!$C$2:$C$129,,-1)</f>
        <v>9646.5038824999992</v>
      </c>
      <c r="G5" s="10">
        <f>limit-F5-E5-D5</f>
        <v>79853.071398746499</v>
      </c>
      <c r="H5" s="10">
        <f t="shared" si="1"/>
        <v>20146.928601253516</v>
      </c>
      <c r="I5" s="10">
        <f>H5*asgari</f>
        <v>8058.7714405014067</v>
      </c>
      <c r="J5" s="10">
        <f t="shared" si="2"/>
        <v>12088.157160752109</v>
      </c>
      <c r="L5" s="12">
        <f t="shared" si="3"/>
        <v>40</v>
      </c>
      <c r="M5" s="10">
        <f>L5*_xlfn.XLOOKUP(B5,'gram altın'!$A$2:$A$129,'gram altın'!$B$2:$B$129)</f>
        <v>37644.893199999999</v>
      </c>
    </row>
    <row r="6" spans="1:13" x14ac:dyDescent="0.3">
      <c r="A6" s="8">
        <v>5</v>
      </c>
      <c r="B6" s="9">
        <v>44682</v>
      </c>
      <c r="C6" s="8">
        <v>10</v>
      </c>
      <c r="D6" s="10">
        <f t="shared" si="0"/>
        <v>12088.157160752109</v>
      </c>
      <c r="E6" s="10">
        <f>D6*_xlfn.XLOOKUP(B6,'akdi faiz oranları'!$A$2:$A$24,'akdi faiz oranları'!$C$2:$C$24,,-1)/100</f>
        <v>282.86287756159936</v>
      </c>
      <c r="F6" s="10">
        <f>C6*_xlfn.XLOOKUP(B6,'gram altın'!$A$2:$A$129,'gram altın'!$C$2:$C$129,,-1)</f>
        <v>9564.3348600000008</v>
      </c>
      <c r="G6" s="10">
        <f>limit-F6-E6-D6</f>
        <v>78064.645101686299</v>
      </c>
      <c r="H6" s="10">
        <f t="shared" si="1"/>
        <v>21935.354898313708</v>
      </c>
      <c r="I6" s="10">
        <f>H6*asgari</f>
        <v>8774.1419593254832</v>
      </c>
      <c r="J6" s="10">
        <f t="shared" si="2"/>
        <v>13161.212938988225</v>
      </c>
      <c r="L6" s="12">
        <f t="shared" si="3"/>
        <v>50</v>
      </c>
      <c r="M6" s="10">
        <f>L6*_xlfn.XLOOKUP(B6,'gram altın'!$A$2:$A$129,'gram altın'!$B$2:$B$129)</f>
        <v>46655.292000000001</v>
      </c>
    </row>
    <row r="7" spans="1:13" x14ac:dyDescent="0.3">
      <c r="A7" s="8">
        <v>6</v>
      </c>
      <c r="B7" s="9">
        <v>44713</v>
      </c>
      <c r="C7" s="8">
        <v>10</v>
      </c>
      <c r="D7" s="10">
        <f t="shared" si="0"/>
        <v>13161.212938988225</v>
      </c>
      <c r="E7" s="10">
        <f>D7*_xlfn.XLOOKUP(B7,'akdi faiz oranları'!$A$2:$A$24,'akdi faiz oranları'!$C$2:$C$24,,-1)/100</f>
        <v>307.97238277232447</v>
      </c>
      <c r="F7" s="10">
        <f>C7*_xlfn.XLOOKUP(B7,'gram altın'!$A$2:$A$129,'gram altın'!$C$2:$C$129,,-1)</f>
        <v>10220.25122</v>
      </c>
      <c r="G7" s="10">
        <f>limit-F7-E7-D7</f>
        <v>76310.563458239456</v>
      </c>
      <c r="H7" s="10">
        <f t="shared" si="1"/>
        <v>23689.436541760551</v>
      </c>
      <c r="I7" s="10">
        <f>H7*asgari</f>
        <v>9475.7746167042205</v>
      </c>
      <c r="J7" s="10">
        <f t="shared" si="2"/>
        <v>14213.661925056331</v>
      </c>
      <c r="L7" s="12">
        <f t="shared" si="3"/>
        <v>60</v>
      </c>
      <c r="M7" s="10">
        <f>L7*_xlfn.XLOOKUP(B7,'gram altın'!$A$2:$A$129,'gram altın'!$B$2:$B$129)</f>
        <v>59825.860800000002</v>
      </c>
    </row>
    <row r="8" spans="1:13" x14ac:dyDescent="0.3">
      <c r="A8" s="8">
        <v>7</v>
      </c>
      <c r="B8" s="9">
        <v>44743</v>
      </c>
      <c r="C8" s="8">
        <v>10</v>
      </c>
      <c r="D8" s="10">
        <f t="shared" si="0"/>
        <v>14213.661925056331</v>
      </c>
      <c r="E8" s="10">
        <f>D8*_xlfn.XLOOKUP(B8,'akdi faiz oranları'!$A$2:$A$24,'akdi faiz oranları'!$C$2:$C$24,,-1)/100</f>
        <v>332.59968904631819</v>
      </c>
      <c r="F8" s="10">
        <f>C8*_xlfn.XLOOKUP(B8,'gram altın'!$A$2:$A$129,'gram altın'!$C$2:$C$129,,-1)</f>
        <v>10243.3615875</v>
      </c>
      <c r="G8" s="10">
        <f>limit-F8-E8-D8</f>
        <v>75210.376798397367</v>
      </c>
      <c r="H8" s="10">
        <f t="shared" si="1"/>
        <v>24789.623201602648</v>
      </c>
      <c r="I8" s="10">
        <f>H8*asgari</f>
        <v>9915.8492806410595</v>
      </c>
      <c r="J8" s="10">
        <f t="shared" si="2"/>
        <v>14873.773920961588</v>
      </c>
      <c r="L8" s="12">
        <f t="shared" si="3"/>
        <v>70</v>
      </c>
      <c r="M8" s="10">
        <f>L8*_xlfn.XLOOKUP(B8,'gram altın'!$A$2:$A$129,'gram altın'!$B$2:$B$129)</f>
        <v>69954.664499999999</v>
      </c>
    </row>
    <row r="9" spans="1:13" x14ac:dyDescent="0.3">
      <c r="A9" s="8">
        <v>8</v>
      </c>
      <c r="B9" s="9">
        <v>44774</v>
      </c>
      <c r="C9" s="8">
        <v>10</v>
      </c>
      <c r="D9" s="10">
        <f t="shared" si="0"/>
        <v>14873.773920961588</v>
      </c>
      <c r="E9" s="10">
        <f>D9*_xlfn.XLOOKUP(B9,'akdi faiz oranları'!$A$2:$A$24,'akdi faiz oranları'!$C$2:$C$24,,-1)/100</f>
        <v>348.04630975050122</v>
      </c>
      <c r="F9" s="10">
        <f>C9*_xlfn.XLOOKUP(B9,'gram altın'!$A$2:$A$129,'gram altın'!$C$2:$C$129,,-1)</f>
        <v>10738.666699999998</v>
      </c>
      <c r="G9" s="10">
        <f>limit-F9-E9-D9</f>
        <v>74039.513069287917</v>
      </c>
      <c r="H9" s="10">
        <f t="shared" si="1"/>
        <v>25960.48693071209</v>
      </c>
      <c r="I9" s="10">
        <f>H9*asgari</f>
        <v>10384.194772284836</v>
      </c>
      <c r="J9" s="10">
        <f t="shared" si="2"/>
        <v>15576.292158427254</v>
      </c>
      <c r="L9" s="12">
        <f t="shared" si="3"/>
        <v>80</v>
      </c>
      <c r="M9" s="10">
        <f>L9*_xlfn.XLOOKUP(B9,'gram altın'!$A$2:$A$129,'gram altın'!$B$2:$B$129)</f>
        <v>83813.983999999997</v>
      </c>
    </row>
    <row r="10" spans="1:13" x14ac:dyDescent="0.3">
      <c r="A10" s="8">
        <v>9</v>
      </c>
      <c r="B10" s="9">
        <v>44805</v>
      </c>
      <c r="C10" s="8">
        <v>10</v>
      </c>
      <c r="D10" s="10">
        <f t="shared" si="0"/>
        <v>15576.292158427254</v>
      </c>
      <c r="E10" s="10">
        <f>D10*_xlfn.XLOOKUP(B10,'akdi faiz oranları'!$A$2:$A$24,'akdi faiz oranları'!$C$2:$C$24,,-1)/100</f>
        <v>350.31081064302896</v>
      </c>
      <c r="F10" s="10">
        <f>C10*_xlfn.XLOOKUP(B10,'gram altın'!$A$2:$A$129,'gram altın'!$C$2:$C$129,,-1)</f>
        <v>10553.783759999998</v>
      </c>
      <c r="G10" s="10">
        <f>limit-F10-E10-D10</f>
        <v>73519.613270929724</v>
      </c>
      <c r="H10" s="10">
        <f t="shared" si="1"/>
        <v>26480.38672907028</v>
      </c>
      <c r="I10" s="10">
        <f>H10*asgari</f>
        <v>10592.154691628113</v>
      </c>
      <c r="J10" s="10">
        <f t="shared" si="2"/>
        <v>15888.232037442167</v>
      </c>
      <c r="L10" s="12">
        <f t="shared" si="3"/>
        <v>90</v>
      </c>
      <c r="M10" s="10">
        <f>L10*_xlfn.XLOOKUP(B10,'gram altın'!$A$2:$A$129,'gram altın'!$B$2:$B$129)</f>
        <v>92667.369599999991</v>
      </c>
    </row>
    <row r="11" spans="1:13" x14ac:dyDescent="0.3">
      <c r="A11" s="8">
        <v>10</v>
      </c>
      <c r="B11" s="9">
        <v>44835</v>
      </c>
      <c r="C11" s="8">
        <v>10</v>
      </c>
      <c r="D11" s="10">
        <f t="shared" si="0"/>
        <v>15888.232037442167</v>
      </c>
      <c r="E11" s="10">
        <f>D11*_xlfn.XLOOKUP(B11,'akdi faiz oranları'!$A$2:$A$24,'akdi faiz oranları'!$C$2:$C$24,,-1)/100</f>
        <v>336.67163687339945</v>
      </c>
      <c r="F11" s="10">
        <f>C11*_xlfn.XLOOKUP(B11,'gram altın'!$A$2:$A$129,'gram altın'!$C$2:$C$129,,-1)</f>
        <v>10427.7799975</v>
      </c>
      <c r="G11" s="10">
        <f>limit-F11-E11-D11</f>
        <v>73347.316328184432</v>
      </c>
      <c r="H11" s="10">
        <f t="shared" si="1"/>
        <v>26652.683671815568</v>
      </c>
      <c r="I11" s="10">
        <f>H11*asgari</f>
        <v>10661.073468726228</v>
      </c>
      <c r="J11" s="10">
        <f t="shared" si="2"/>
        <v>15991.61020308934</v>
      </c>
      <c r="L11" s="12">
        <f t="shared" si="3"/>
        <v>100</v>
      </c>
      <c r="M11" s="10">
        <f>L11*_xlfn.XLOOKUP(B11,'gram altın'!$A$2:$A$129,'gram altın'!$B$2:$B$129)</f>
        <v>101734.439</v>
      </c>
    </row>
    <row r="12" spans="1:13" x14ac:dyDescent="0.3">
      <c r="A12" s="8">
        <v>11</v>
      </c>
      <c r="B12" s="9">
        <v>44866</v>
      </c>
      <c r="C12" s="8">
        <v>10</v>
      </c>
      <c r="D12" s="10">
        <f t="shared" si="0"/>
        <v>15991.61020308934</v>
      </c>
      <c r="E12" s="10">
        <f>D12*_xlfn.XLOOKUP(B12,'akdi faiz oranları'!$A$2:$A$24,'akdi faiz oranları'!$C$2:$C$24,,-1)/100</f>
        <v>311.83639896024215</v>
      </c>
      <c r="F12" s="10">
        <f>C12*_xlfn.XLOOKUP(B12,'gram altın'!$A$2:$A$129,'gram altın'!$C$2:$C$129,,-1)</f>
        <v>10318.573217499999</v>
      </c>
      <c r="G12" s="10">
        <f>limit-F12-E12-D12</f>
        <v>73377.980180450424</v>
      </c>
      <c r="H12" s="10">
        <f t="shared" si="1"/>
        <v>26622.019819549583</v>
      </c>
      <c r="I12" s="10">
        <f>H12*asgari</f>
        <v>10648.807927819835</v>
      </c>
      <c r="J12" s="10">
        <f t="shared" si="2"/>
        <v>15973.211891729748</v>
      </c>
      <c r="L12" s="12">
        <f t="shared" si="3"/>
        <v>110</v>
      </c>
      <c r="M12" s="10">
        <f>L12*_xlfn.XLOOKUP(B12,'gram altın'!$A$2:$A$129,'gram altın'!$B$2:$B$129)</f>
        <v>110735.90770000001</v>
      </c>
    </row>
    <row r="13" spans="1:13" x14ac:dyDescent="0.3">
      <c r="A13" s="8">
        <v>12</v>
      </c>
      <c r="B13" s="9">
        <v>44896</v>
      </c>
      <c r="C13" s="8">
        <v>10</v>
      </c>
      <c r="D13" s="10">
        <f t="shared" si="0"/>
        <v>15973.211891729748</v>
      </c>
      <c r="E13" s="10">
        <f>D13*_xlfn.XLOOKUP(B13,'akdi faiz oranları'!$A$2:$A$24,'akdi faiz oranları'!$C$2:$C$24,,-1)/100</f>
        <v>282.40638624578196</v>
      </c>
      <c r="F13" s="10">
        <f>C13*_xlfn.XLOOKUP(B13,'gram altın'!$A$2:$A$129,'gram altın'!$C$2:$C$129,,-1)</f>
        <v>11218.209465</v>
      </c>
      <c r="G13" s="10">
        <f>limit-F13-E13-D13</f>
        <v>72526.172257024475</v>
      </c>
      <c r="H13" s="10">
        <f t="shared" si="1"/>
        <v>27473.827742975533</v>
      </c>
      <c r="I13" s="10">
        <f>H13*asgari</f>
        <v>10989.531097190214</v>
      </c>
      <c r="J13" s="10">
        <f t="shared" si="2"/>
        <v>16484.296645785318</v>
      </c>
      <c r="L13" s="12">
        <f t="shared" si="3"/>
        <v>120</v>
      </c>
      <c r="M13" s="10">
        <f>L13*_xlfn.XLOOKUP(B13,'gram altın'!$A$2:$A$129,'gram altın'!$B$2:$B$129)</f>
        <v>131335.13520000002</v>
      </c>
    </row>
    <row r="14" spans="1:13" x14ac:dyDescent="0.3">
      <c r="A14" s="8">
        <v>13</v>
      </c>
      <c r="B14" s="9">
        <v>44927</v>
      </c>
      <c r="C14" s="8">
        <v>10</v>
      </c>
      <c r="D14" s="10">
        <f t="shared" si="0"/>
        <v>16484.296645785318</v>
      </c>
      <c r="E14" s="10">
        <f>D14*_xlfn.XLOOKUP(B14,'akdi faiz oranları'!$A$2:$A$24,'akdi faiz oranları'!$C$2:$C$24,,-1)/100</f>
        <v>291.44236469748449</v>
      </c>
      <c r="F14" s="10">
        <f>C14*_xlfn.XLOOKUP(B14,'gram altın'!$A$2:$A$129,'gram altın'!$C$2:$C$129,,-1)</f>
        <v>11574.630665000002</v>
      </c>
      <c r="G14" s="10">
        <f>limit-F14-E14-D14</f>
        <v>71649.630324517188</v>
      </c>
      <c r="H14" s="10">
        <f t="shared" si="1"/>
        <v>28350.369675482805</v>
      </c>
      <c r="I14" s="10">
        <f>H14*asgari</f>
        <v>11340.147870193123</v>
      </c>
      <c r="J14" s="10">
        <f t="shared" si="2"/>
        <v>17010.221805289682</v>
      </c>
      <c r="L14" s="12">
        <f t="shared" si="3"/>
        <v>130</v>
      </c>
      <c r="M14" s="10">
        <f>L14*_xlfn.XLOOKUP(B14,'gram altın'!$A$2:$A$129,'gram altın'!$B$2:$B$129)</f>
        <v>146800.19380000004</v>
      </c>
    </row>
    <row r="15" spans="1:13" x14ac:dyDescent="0.3">
      <c r="A15" s="8">
        <v>14</v>
      </c>
      <c r="B15" s="9">
        <v>44958</v>
      </c>
      <c r="C15" s="8">
        <v>10</v>
      </c>
      <c r="D15" s="10">
        <f t="shared" si="0"/>
        <v>17010.221805289682</v>
      </c>
      <c r="E15" s="10">
        <f>D15*_xlfn.XLOOKUP(B15,'akdi faiz oranları'!$A$2:$A$24,'akdi faiz oranları'!$C$2:$C$24,,-1)/100</f>
        <v>300.74072151752165</v>
      </c>
      <c r="F15" s="10">
        <f>C15*_xlfn.XLOOKUP(B15,'gram altın'!$A$2:$A$129,'gram altın'!$C$2:$C$129,,-1)</f>
        <v>12308.3241275</v>
      </c>
      <c r="G15" s="10">
        <f>limit-F15-E15-D15</f>
        <v>70380.713345692799</v>
      </c>
      <c r="H15" s="10">
        <f t="shared" si="1"/>
        <v>29619.286654307201</v>
      </c>
      <c r="I15" s="10">
        <f>H15*asgari</f>
        <v>11847.714661722881</v>
      </c>
      <c r="J15" s="10">
        <f t="shared" si="2"/>
        <v>17771.571992584322</v>
      </c>
      <c r="L15" s="12">
        <f t="shared" si="3"/>
        <v>140</v>
      </c>
      <c r="M15" s="10">
        <f>L15*_xlfn.XLOOKUP(B15,'gram altın'!$A$2:$A$129,'gram altın'!$B$2:$B$129)</f>
        <v>168113.6954</v>
      </c>
    </row>
    <row r="16" spans="1:13" x14ac:dyDescent="0.3">
      <c r="A16" s="8">
        <v>15</v>
      </c>
      <c r="B16" s="9">
        <v>44986</v>
      </c>
      <c r="C16" s="8">
        <v>10</v>
      </c>
      <c r="D16" s="10">
        <f t="shared" si="0"/>
        <v>17771.571992584322</v>
      </c>
      <c r="E16" s="10">
        <f>D16*_xlfn.XLOOKUP(B16,'akdi faiz oranları'!$A$2:$A$24,'akdi faiz oranları'!$C$2:$C$24,,-1)/100</f>
        <v>314.20139282889085</v>
      </c>
      <c r="F16" s="10">
        <f>C16*_xlfn.XLOOKUP(B16,'gram altın'!$A$2:$A$129,'gram altın'!$C$2:$C$129,,-1)</f>
        <v>11703.5905275</v>
      </c>
      <c r="G16" s="10">
        <f>limit-F16-E16-D16</f>
        <v>70210.636087086779</v>
      </c>
      <c r="H16" s="10">
        <f t="shared" si="1"/>
        <v>29789.363912913213</v>
      </c>
      <c r="I16" s="10">
        <f>H16*asgari</f>
        <v>11915.745565165285</v>
      </c>
      <c r="J16" s="10">
        <f t="shared" si="2"/>
        <v>17873.618347747928</v>
      </c>
      <c r="L16" s="12">
        <f t="shared" si="3"/>
        <v>150</v>
      </c>
      <c r="M16" s="10">
        <f>L16*_xlfn.XLOOKUP(B16,'gram altın'!$A$2:$A$129,'gram altın'!$B$2:$B$129)</f>
        <v>171272.05650000001</v>
      </c>
    </row>
    <row r="17" spans="1:13" x14ac:dyDescent="0.3">
      <c r="A17" s="8">
        <v>16</v>
      </c>
      <c r="B17" s="9">
        <v>45017</v>
      </c>
      <c r="C17" s="8">
        <v>10</v>
      </c>
      <c r="D17" s="10">
        <f t="shared" si="0"/>
        <v>17873.618347747928</v>
      </c>
      <c r="E17" s="10">
        <f>D17*_xlfn.XLOOKUP(B17,'akdi faiz oranları'!$A$2:$A$24,'akdi faiz oranları'!$C$2:$C$24,,-1)/100</f>
        <v>316.00557238818345</v>
      </c>
      <c r="F17" s="10">
        <f>C17*_xlfn.XLOOKUP(B17,'gram altın'!$A$2:$A$129,'gram altın'!$C$2:$C$129,,-1)</f>
        <v>12828.069852499997</v>
      </c>
      <c r="G17" s="10">
        <f>limit-F17-E17-D17</f>
        <v>68982.306227363908</v>
      </c>
      <c r="H17" s="10">
        <f t="shared" si="1"/>
        <v>31017.693772636107</v>
      </c>
      <c r="I17" s="10">
        <f>H17*asgari</f>
        <v>12407.077509054443</v>
      </c>
      <c r="J17" s="10">
        <f t="shared" si="2"/>
        <v>18610.616263581665</v>
      </c>
      <c r="L17" s="12">
        <f t="shared" si="3"/>
        <v>160</v>
      </c>
      <c r="M17" s="10">
        <f>L17*_xlfn.XLOOKUP(B17,'gram altın'!$A$2:$A$129,'gram altın'!$B$2:$B$129)</f>
        <v>200243.0416</v>
      </c>
    </row>
    <row r="18" spans="1:13" x14ac:dyDescent="0.3">
      <c r="A18" s="8">
        <v>17</v>
      </c>
      <c r="B18" s="9">
        <v>45047</v>
      </c>
      <c r="C18" s="8">
        <v>10</v>
      </c>
      <c r="D18" s="10">
        <f t="shared" si="0"/>
        <v>18610.616263581665</v>
      </c>
      <c r="E18" s="10">
        <f>D18*_xlfn.XLOOKUP(B18,'akdi faiz oranları'!$A$2:$A$24,'akdi faiz oranları'!$C$2:$C$24,,-1)/100</f>
        <v>329.03569554012392</v>
      </c>
      <c r="F18" s="10">
        <f>C18*_xlfn.XLOOKUP(B18,'gram altın'!$A$2:$A$129,'gram altın'!$C$2:$C$129,,-1)</f>
        <v>13121.336087500002</v>
      </c>
      <c r="G18" s="10">
        <f>limit-F18-E18-D18</f>
        <v>67939.011953378213</v>
      </c>
      <c r="H18" s="10">
        <f t="shared" si="1"/>
        <v>32060.988046621791</v>
      </c>
      <c r="I18" s="10">
        <f>H18*asgari</f>
        <v>12824.395218648717</v>
      </c>
      <c r="J18" s="10">
        <f t="shared" si="2"/>
        <v>19236.592827973072</v>
      </c>
      <c r="L18" s="12">
        <f t="shared" si="3"/>
        <v>170</v>
      </c>
      <c r="M18" s="10">
        <f>L18*_xlfn.XLOOKUP(B18,'gram altın'!$A$2:$A$129,'gram altın'!$B$2:$B$129)</f>
        <v>217622.15950000001</v>
      </c>
    </row>
    <row r="19" spans="1:13" x14ac:dyDescent="0.3">
      <c r="A19" s="8">
        <v>18</v>
      </c>
      <c r="B19" s="9">
        <v>45078</v>
      </c>
      <c r="C19" s="8">
        <v>10</v>
      </c>
      <c r="D19" s="10">
        <f t="shared" si="0"/>
        <v>19236.592827973072</v>
      </c>
      <c r="E19" s="10">
        <f>D19*_xlfn.XLOOKUP(B19,'akdi faiz oranları'!$A$2:$A$24,'akdi faiz oranları'!$C$2:$C$24,,-1)/100</f>
        <v>340.10296119856395</v>
      </c>
      <c r="F19" s="10">
        <f>C19*_xlfn.XLOOKUP(B19,'gram altın'!$A$2:$A$129,'gram altın'!$C$2:$C$129,,-1)</f>
        <v>13855.831919999999</v>
      </c>
      <c r="G19" s="10">
        <f>limit-F19-E19-D19</f>
        <v>66567.472290828373</v>
      </c>
      <c r="H19" s="10">
        <f t="shared" si="1"/>
        <v>33432.527709171634</v>
      </c>
      <c r="I19" s="10">
        <f>H19*asgari</f>
        <v>13373.011083668654</v>
      </c>
      <c r="J19" s="10">
        <f t="shared" si="2"/>
        <v>20059.51662550298</v>
      </c>
      <c r="L19" s="12">
        <f t="shared" si="3"/>
        <v>180</v>
      </c>
      <c r="M19" s="10">
        <f>L19*_xlfn.XLOOKUP(B19,'gram altın'!$A$2:$A$129,'gram altın'!$B$2:$B$129)</f>
        <v>243321.9264</v>
      </c>
    </row>
    <row r="20" spans="1:13" x14ac:dyDescent="0.3">
      <c r="A20" s="8">
        <v>19</v>
      </c>
      <c r="B20" s="9">
        <v>45108</v>
      </c>
      <c r="C20" s="8">
        <v>10</v>
      </c>
      <c r="D20" s="10">
        <f t="shared" si="0"/>
        <v>20059.51662550298</v>
      </c>
      <c r="E20" s="10">
        <f>D20*_xlfn.XLOOKUP(B20,'akdi faiz oranları'!$A$2:$A$24,'akdi faiz oranları'!$C$2:$C$24,,-1)/100</f>
        <v>498.07779781123901</v>
      </c>
      <c r="F20" s="10">
        <f>C20*_xlfn.XLOOKUP(B20,'gram altın'!$A$2:$A$129,'gram altın'!$C$2:$C$129,,-1)</f>
        <v>16972.648742499998</v>
      </c>
      <c r="G20" s="10">
        <f>limit-F20-E20-D20</f>
        <v>62469.756834185784</v>
      </c>
      <c r="H20" s="10">
        <f t="shared" si="1"/>
        <v>37530.243165814216</v>
      </c>
      <c r="I20" s="10">
        <f>H20*asgari</f>
        <v>15012.097266325687</v>
      </c>
      <c r="J20" s="10">
        <f t="shared" si="2"/>
        <v>22518.145899488529</v>
      </c>
      <c r="L20" s="12">
        <f t="shared" si="3"/>
        <v>190</v>
      </c>
      <c r="M20" s="10">
        <f>L20*_xlfn.XLOOKUP(B20,'gram altın'!$A$2:$A$129,'gram altın'!$B$2:$B$129)</f>
        <v>314614.9523</v>
      </c>
    </row>
    <row r="21" spans="1:13" x14ac:dyDescent="0.3">
      <c r="A21" s="8">
        <v>20</v>
      </c>
      <c r="B21" s="9">
        <v>45139</v>
      </c>
      <c r="C21" s="8">
        <v>10</v>
      </c>
      <c r="D21" s="10">
        <f t="shared" si="0"/>
        <v>22518.145899488529</v>
      </c>
      <c r="E21" s="10">
        <f>D21*_xlfn.XLOOKUP(B21,'akdi faiz oranları'!$A$2:$A$24,'akdi faiz oranları'!$C$2:$C$24,,-1)/100</f>
        <v>623.52745995683745</v>
      </c>
      <c r="F21" s="10">
        <f>C21*_xlfn.XLOOKUP(B21,'gram altın'!$A$2:$A$129,'gram altın'!$C$2:$C$129,,-1)</f>
        <v>17955.699797499998</v>
      </c>
      <c r="G21" s="10">
        <f>limit-F21-E21-D21</f>
        <v>58902.626843054633</v>
      </c>
      <c r="H21" s="10">
        <f t="shared" si="1"/>
        <v>41097.373156945367</v>
      </c>
      <c r="I21" s="10">
        <f>H21*asgari</f>
        <v>16438.949262778147</v>
      </c>
      <c r="J21" s="10">
        <f t="shared" si="2"/>
        <v>24658.423894167219</v>
      </c>
      <c r="L21" s="12">
        <f t="shared" si="3"/>
        <v>200</v>
      </c>
      <c r="M21" s="10">
        <f>L21*_xlfn.XLOOKUP(B21,'gram altın'!$A$2:$A$129,'gram altın'!$B$2:$B$129)</f>
        <v>350355.11800000002</v>
      </c>
    </row>
    <row r="22" spans="1:13" x14ac:dyDescent="0.3">
      <c r="A22" s="8">
        <v>21</v>
      </c>
      <c r="B22" s="9">
        <v>45170</v>
      </c>
      <c r="C22" s="8">
        <v>10</v>
      </c>
      <c r="D22" s="10">
        <f t="shared" si="0"/>
        <v>24658.423894167219</v>
      </c>
      <c r="E22" s="10">
        <f>D22*_xlfn.XLOOKUP(B22,'akdi faiz oranları'!$A$2:$A$24,'akdi faiz oranları'!$C$2:$C$24,,-1)/100</f>
        <v>900.77222485392849</v>
      </c>
      <c r="F22" s="10">
        <f>C22*_xlfn.XLOOKUP(B22,'gram altın'!$A$2:$A$129,'gram altın'!$C$2:$C$129,,-1)</f>
        <v>17584.392522499998</v>
      </c>
      <c r="G22" s="10">
        <f>limit-F22-E22-D22</f>
        <v>56856.411358478843</v>
      </c>
      <c r="H22" s="10">
        <f t="shared" si="1"/>
        <v>43143.588641521143</v>
      </c>
      <c r="I22" s="10">
        <f>H22*asgari</f>
        <v>17257.435456608458</v>
      </c>
      <c r="J22" s="10">
        <f t="shared" si="2"/>
        <v>25886.153184912684</v>
      </c>
      <c r="L22" s="12">
        <f t="shared" si="3"/>
        <v>210</v>
      </c>
      <c r="M22" s="10">
        <f>L22*_xlfn.XLOOKUP(B22,'gram altın'!$A$2:$A$129,'gram altın'!$B$2:$B$129)</f>
        <v>360265.6029</v>
      </c>
    </row>
    <row r="23" spans="1:13" x14ac:dyDescent="0.3">
      <c r="A23" s="8">
        <v>22</v>
      </c>
      <c r="B23" s="9">
        <v>45200</v>
      </c>
      <c r="C23" s="8">
        <v>10</v>
      </c>
      <c r="D23" s="10">
        <f t="shared" si="0"/>
        <v>25886.153184912684</v>
      </c>
      <c r="E23" s="10">
        <f>D23*_xlfn.XLOOKUP(B23,'akdi faiz oranları'!$A$2:$A$24,'akdi faiz oranları'!$C$2:$C$24,,-1)/100</f>
        <v>1097.0551719765995</v>
      </c>
      <c r="F23" s="10">
        <f>C23*_xlfn.XLOOKUP(B23,'gram altın'!$A$2:$A$129,'gram altın'!$C$2:$C$129,,-1)</f>
        <v>17208.809459999997</v>
      </c>
      <c r="G23" s="10">
        <f>limit-F23-E23-D23</f>
        <v>55807.982183110733</v>
      </c>
      <c r="H23" s="10">
        <f t="shared" si="1"/>
        <v>44192.017816889282</v>
      </c>
      <c r="I23" s="10">
        <f>H23*asgari</f>
        <v>17676.807126755713</v>
      </c>
      <c r="J23" s="10">
        <f t="shared" si="2"/>
        <v>26515.210690133568</v>
      </c>
      <c r="L23" s="12">
        <f t="shared" si="3"/>
        <v>220</v>
      </c>
      <c r="M23" s="10">
        <f>L23*_xlfn.XLOOKUP(B23,'gram altın'!$A$2:$A$129,'gram altın'!$B$2:$B$129)</f>
        <v>369359.81280000001</v>
      </c>
    </row>
    <row r="24" spans="1:13" x14ac:dyDescent="0.3">
      <c r="A24" s="8">
        <v>23</v>
      </c>
      <c r="B24" s="9">
        <v>45231</v>
      </c>
      <c r="C24" s="8">
        <v>10</v>
      </c>
      <c r="D24" s="10">
        <f t="shared" si="0"/>
        <v>26515.210690133568</v>
      </c>
      <c r="E24" s="10">
        <f>D24*_xlfn.XLOOKUP(B24,'akdi faiz oranları'!$A$2:$A$24,'akdi faiz oranları'!$C$2:$C$24,,-1)/100</f>
        <v>1261.5937246365552</v>
      </c>
      <c r="F24" s="10">
        <f>C24*_xlfn.XLOOKUP(B24,'gram altın'!$A$2:$A$129,'gram altın'!$C$2:$C$129,,-1)</f>
        <v>19061.619037500001</v>
      </c>
      <c r="G24" s="10">
        <f>limit-F24-E24-D24</f>
        <v>53161.576547729885</v>
      </c>
      <c r="H24" s="10">
        <f t="shared" si="1"/>
        <v>46838.423452270123</v>
      </c>
      <c r="I24" s="10">
        <f>H24*asgari</f>
        <v>18735.369380908051</v>
      </c>
      <c r="J24" s="10">
        <f t="shared" si="2"/>
        <v>28103.054071362072</v>
      </c>
      <c r="L24" s="12">
        <f t="shared" si="3"/>
        <v>230</v>
      </c>
      <c r="M24" s="10">
        <f>L24*_xlfn.XLOOKUP(B24,'gram altın'!$A$2:$A$129,'gram altın'!$B$2:$B$129)</f>
        <v>427724.13450000004</v>
      </c>
    </row>
    <row r="25" spans="1:13" x14ac:dyDescent="0.3">
      <c r="A25" s="8">
        <v>24</v>
      </c>
      <c r="B25" s="9">
        <v>45261</v>
      </c>
      <c r="C25" s="8">
        <v>10</v>
      </c>
      <c r="D25" s="10">
        <f t="shared" si="0"/>
        <v>28103.054071362072</v>
      </c>
      <c r="E25" s="10">
        <f>D25*_xlfn.XLOOKUP(B25,'akdi faiz oranları'!$A$2:$A$24,'akdi faiz oranları'!$C$2:$C$24,,-1)/100</f>
        <v>1337.1433127154075</v>
      </c>
      <c r="F25" s="10">
        <f>C25*_xlfn.XLOOKUP(B25,'gram altın'!$A$2:$A$129,'gram altın'!$C$2:$C$129,,-1)</f>
        <v>20045.292985</v>
      </c>
      <c r="G25" s="10">
        <f>limit-F25-E25-D25</f>
        <v>50514.509630922519</v>
      </c>
      <c r="H25" s="10">
        <f t="shared" si="1"/>
        <v>49485.490369077481</v>
      </c>
      <c r="I25" s="10">
        <f>H25*asgari</f>
        <v>19794.196147630995</v>
      </c>
      <c r="J25" s="10">
        <f t="shared" si="2"/>
        <v>29691.294221446486</v>
      </c>
      <c r="L25" s="12">
        <f t="shared" si="3"/>
        <v>240</v>
      </c>
      <c r="M25" s="10">
        <f>L25*_xlfn.XLOOKUP(B25,'gram altın'!$A$2:$A$129,'gram altın'!$B$2:$B$129)</f>
        <v>469353.20160000003</v>
      </c>
    </row>
    <row r="27" spans="1:13" x14ac:dyDescent="0.3">
      <c r="E27" s="22" t="s">
        <v>18</v>
      </c>
      <c r="F27" s="22"/>
      <c r="G27" s="22"/>
      <c r="H27" s="22"/>
      <c r="I27" s="5">
        <f>SUM(I2:I25)</f>
        <v>283619.2151391831</v>
      </c>
    </row>
    <row r="28" spans="1:13" x14ac:dyDescent="0.3">
      <c r="E28" s="22" t="s">
        <v>14</v>
      </c>
      <c r="F28" s="22"/>
      <c r="G28" s="22"/>
      <c r="H28" s="22"/>
      <c r="I28" s="5">
        <f>J25</f>
        <v>29691.294221446486</v>
      </c>
    </row>
    <row r="29" spans="1:13" x14ac:dyDescent="0.3">
      <c r="E29" s="22" t="s">
        <v>23</v>
      </c>
      <c r="F29" s="22"/>
      <c r="G29" s="22"/>
      <c r="H29" s="22"/>
      <c r="I29">
        <f>I28/'gram altın'!B2</f>
        <v>15.182405465341041</v>
      </c>
    </row>
    <row r="30" spans="1:13" x14ac:dyDescent="0.3">
      <c r="E30" s="22" t="s">
        <v>24</v>
      </c>
      <c r="F30" s="22"/>
      <c r="G30" s="22"/>
      <c r="H30" s="22"/>
      <c r="I30" s="5">
        <f>L25-I29</f>
        <v>224.81759453465895</v>
      </c>
    </row>
  </sheetData>
  <mergeCells count="4">
    <mergeCell ref="E27:H27"/>
    <mergeCell ref="E28:H28"/>
    <mergeCell ref="E29:H29"/>
    <mergeCell ref="E30:H3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118C6-65DE-42B7-8089-0CFC0C5219AB}">
  <dimension ref="A1:M25"/>
  <sheetViews>
    <sheetView workbookViewId="0">
      <selection activeCell="L3" sqref="L3"/>
    </sheetView>
  </sheetViews>
  <sheetFormatPr defaultRowHeight="14.4" x14ac:dyDescent="0.3"/>
  <cols>
    <col min="3" max="3" width="16.21875" bestFit="1" customWidth="1"/>
    <col min="4" max="5" width="16.21875" customWidth="1"/>
    <col min="6" max="6" width="10.109375" bestFit="1" customWidth="1"/>
    <col min="7" max="7" width="10.44140625" bestFit="1" customWidth="1"/>
    <col min="9" max="9" width="11" bestFit="1" customWidth="1"/>
    <col min="10" max="10" width="9.88671875" bestFit="1" customWidth="1"/>
    <col min="11" max="11" width="10.44140625" bestFit="1" customWidth="1"/>
    <col min="12" max="12" width="11.77734375" bestFit="1" customWidth="1"/>
    <col min="13" max="13" width="10.109375" bestFit="1" customWidth="1"/>
  </cols>
  <sheetData>
    <row r="1" spans="1:13" x14ac:dyDescent="0.3">
      <c r="A1" s="7" t="s">
        <v>0</v>
      </c>
      <c r="B1" s="7" t="s">
        <v>2</v>
      </c>
      <c r="C1" s="7" t="s">
        <v>5</v>
      </c>
      <c r="D1" s="7" t="s">
        <v>8</v>
      </c>
      <c r="E1" s="7" t="s">
        <v>9</v>
      </c>
      <c r="F1" s="7" t="s">
        <v>7</v>
      </c>
      <c r="G1" s="7" t="s">
        <v>13</v>
      </c>
      <c r="H1" s="7" t="s">
        <v>11</v>
      </c>
      <c r="I1" s="7" t="s">
        <v>12</v>
      </c>
      <c r="J1" s="7" t="s">
        <v>14</v>
      </c>
      <c r="L1" s="11" t="s">
        <v>15</v>
      </c>
      <c r="M1" s="11" t="s">
        <v>16</v>
      </c>
    </row>
    <row r="2" spans="1:13" x14ac:dyDescent="0.3">
      <c r="A2" s="8">
        <v>1</v>
      </c>
      <c r="B2" s="9">
        <v>44562</v>
      </c>
      <c r="C2" s="17">
        <f>F2/_xlfn.XLOOKUP(B2,'gram altın'!$A$2:$A$129,'gram altın'!$C$2:$C$129,,-1)</f>
        <v>4</v>
      </c>
      <c r="D2" s="8">
        <v>0</v>
      </c>
      <c r="E2" s="10">
        <v>0</v>
      </c>
      <c r="F2" s="10">
        <f>Hesap1!I2</f>
        <v>3350.5662069999998</v>
      </c>
      <c r="G2" s="10">
        <f>limit-F2-E2-D2</f>
        <v>96649.433793000004</v>
      </c>
      <c r="H2" s="10">
        <f>F2+E2+D2</f>
        <v>3350.5662069999998</v>
      </c>
      <c r="I2" s="10">
        <f>F2</f>
        <v>3350.5662069999998</v>
      </c>
      <c r="J2" s="10">
        <f>H2-I2</f>
        <v>0</v>
      </c>
      <c r="K2" s="5"/>
      <c r="L2" s="10">
        <f>C2</f>
        <v>4</v>
      </c>
      <c r="M2" s="10">
        <f>L2*_xlfn.XLOOKUP(B2,'gram altın'!$A$2:$A$129,'gram altın'!$B$2:$B$129)</f>
        <v>3268.8450800000001</v>
      </c>
    </row>
    <row r="3" spans="1:13" x14ac:dyDescent="0.3">
      <c r="A3" s="8">
        <v>2</v>
      </c>
      <c r="B3" s="9">
        <v>44593</v>
      </c>
      <c r="C3" s="17">
        <f>F3/_xlfn.XLOOKUP(B3,'gram altın'!$A$2:$A$129,'gram altın'!$C$2:$C$129,,-1)</f>
        <v>6.5338776885449255</v>
      </c>
      <c r="D3" s="10">
        <f>J2</f>
        <v>0</v>
      </c>
      <c r="E3" s="10">
        <f>D3*_xlfn.XLOOKUP(B3,'akdi faiz oranları'!$A$2:$A$24,'akdi faiz oranları'!$C$2:$C$24,,-1)/100</f>
        <v>0</v>
      </c>
      <c r="F3" s="10">
        <f>Hesap1!I3</f>
        <v>5305.1811757462792</v>
      </c>
      <c r="G3" s="10">
        <f>limit-F3-E3-D3</f>
        <v>94694.818824253714</v>
      </c>
      <c r="H3" s="10">
        <f t="shared" ref="H3:H25" si="0">F3+E3+D3</f>
        <v>5305.1811757462792</v>
      </c>
      <c r="I3" s="10">
        <f t="shared" ref="I3:I25" si="1">F3</f>
        <v>5305.1811757462792</v>
      </c>
      <c r="J3" s="10">
        <f t="shared" ref="J3:J25" si="2">H3-I3</f>
        <v>0</v>
      </c>
      <c r="L3" s="10">
        <f>L2+C3</f>
        <v>10.533877688544926</v>
      </c>
      <c r="M3" s="10">
        <f>L3*_xlfn.XLOOKUP(B3,'gram altın'!$A$2:$A$129,'gram altın'!$B$2:$B$129)</f>
        <v>8344.3713929231999</v>
      </c>
    </row>
    <row r="4" spans="1:13" x14ac:dyDescent="0.3">
      <c r="A4" s="8">
        <v>3</v>
      </c>
      <c r="B4" s="9">
        <v>44621</v>
      </c>
      <c r="C4" s="17">
        <f>F4/_xlfn.XLOOKUP(B4,'gram altın'!$A$2:$A$129,'gram altın'!$C$2:$C$129,,-1)</f>
        <v>7.637098790932324</v>
      </c>
      <c r="D4" s="10">
        <f t="shared" ref="D4:D25" si="3">J3</f>
        <v>0</v>
      </c>
      <c r="E4" s="10">
        <f>D4*_xlfn.XLOOKUP(B4,'akdi faiz oranları'!$A$2:$A$24,'akdi faiz oranları'!$C$2:$C$24,,-1)/100</f>
        <v>0</v>
      </c>
      <c r="F4" s="10">
        <f>Hesap1!I4</f>
        <v>6840.2219521552443</v>
      </c>
      <c r="G4" s="10">
        <f>limit-F4-E4-D4</f>
        <v>93159.778047844753</v>
      </c>
      <c r="H4" s="10">
        <f t="shared" si="0"/>
        <v>6840.2219521552443</v>
      </c>
      <c r="I4" s="10">
        <f t="shared" si="1"/>
        <v>6840.2219521552443</v>
      </c>
      <c r="J4" s="10">
        <f t="shared" si="2"/>
        <v>0</v>
      </c>
      <c r="L4" s="10">
        <f t="shared" ref="L4:L25" si="4">L3+C4</f>
        <v>18.17097647947725</v>
      </c>
      <c r="M4" s="10">
        <f>L4*_xlfn.XLOOKUP(B4,'gram altın'!$A$2:$A$129,'gram altın'!$B$2:$B$129)</f>
        <v>15878.014210418973</v>
      </c>
    </row>
    <row r="5" spans="1:13" x14ac:dyDescent="0.3">
      <c r="A5" s="8">
        <v>4</v>
      </c>
      <c r="B5" s="9">
        <v>44652</v>
      </c>
      <c r="C5" s="17">
        <f>F5/_xlfn.XLOOKUP(B5,'gram altın'!$A$2:$A$129,'gram altın'!$C$2:$C$129,,-1)</f>
        <v>8.354085105507556</v>
      </c>
      <c r="D5" s="10">
        <f t="shared" si="3"/>
        <v>0</v>
      </c>
      <c r="E5" s="10">
        <f>D5*_xlfn.XLOOKUP(B5,'akdi faiz oranları'!$A$2:$A$24,'akdi faiz oranları'!$C$2:$C$24,,-1)/100</f>
        <v>0</v>
      </c>
      <c r="F5" s="10">
        <f>Hesap1!I5</f>
        <v>8058.7714405014067</v>
      </c>
      <c r="G5" s="10">
        <f>limit-F5-E5-D5</f>
        <v>91941.228559498588</v>
      </c>
      <c r="H5" s="10">
        <f t="shared" si="0"/>
        <v>8058.7714405014067</v>
      </c>
      <c r="I5" s="10">
        <f t="shared" si="1"/>
        <v>8058.7714405014067</v>
      </c>
      <c r="J5" s="10">
        <f t="shared" si="2"/>
        <v>0</v>
      </c>
      <c r="L5" s="10">
        <f t="shared" si="4"/>
        <v>26.525061584984805</v>
      </c>
      <c r="M5" s="10">
        <f>L5*_xlfn.XLOOKUP(B5,'gram altın'!$A$2:$A$129,'gram altın'!$B$2:$B$129)</f>
        <v>24963.327762254394</v>
      </c>
    </row>
    <row r="6" spans="1:13" x14ac:dyDescent="0.3">
      <c r="A6" s="8">
        <v>5</v>
      </c>
      <c r="B6" s="9">
        <v>44682</v>
      </c>
      <c r="C6" s="17">
        <f>F6/_xlfn.XLOOKUP(B6,'gram altın'!$A$2:$A$129,'gram altın'!$C$2:$C$129,,-1)</f>
        <v>9.173813012361931</v>
      </c>
      <c r="D6" s="10">
        <f t="shared" si="3"/>
        <v>0</v>
      </c>
      <c r="E6" s="10">
        <f>D6*_xlfn.XLOOKUP(B6,'akdi faiz oranları'!$A$2:$A$24,'akdi faiz oranları'!$C$2:$C$24,,-1)/100</f>
        <v>0</v>
      </c>
      <c r="F6" s="10">
        <f>Hesap1!I6</f>
        <v>8774.1419593254832</v>
      </c>
      <c r="G6" s="10">
        <f>limit-F6-E6-D6</f>
        <v>91225.858040674517</v>
      </c>
      <c r="H6" s="10">
        <f t="shared" si="0"/>
        <v>8774.1419593254832</v>
      </c>
      <c r="I6" s="10">
        <f t="shared" si="1"/>
        <v>8774.1419593254832</v>
      </c>
      <c r="J6" s="10">
        <f t="shared" si="2"/>
        <v>0</v>
      </c>
      <c r="L6" s="10">
        <f t="shared" si="4"/>
        <v>35.698874597346737</v>
      </c>
      <c r="M6" s="10">
        <f>L6*_xlfn.XLOOKUP(B6,'gram altın'!$A$2:$A$129,'gram altın'!$B$2:$B$129)</f>
        <v>33310.828368211893</v>
      </c>
    </row>
    <row r="7" spans="1:13" x14ac:dyDescent="0.3">
      <c r="A7" s="8">
        <v>6</v>
      </c>
      <c r="B7" s="9">
        <v>44713</v>
      </c>
      <c r="C7" s="17">
        <f>F7/_xlfn.XLOOKUP(B7,'gram altın'!$A$2:$A$129,'gram altın'!$C$2:$C$129,,-1)</f>
        <v>9.2715672176052646</v>
      </c>
      <c r="D7" s="10">
        <f t="shared" si="3"/>
        <v>0</v>
      </c>
      <c r="E7" s="10">
        <f>D7*_xlfn.XLOOKUP(B7,'akdi faiz oranları'!$A$2:$A$24,'akdi faiz oranları'!$C$2:$C$24,,-1)/100</f>
        <v>0</v>
      </c>
      <c r="F7" s="10">
        <f>Hesap1!I7</f>
        <v>9475.7746167042205</v>
      </c>
      <c r="G7" s="10">
        <f>limit-F7-E7-D7</f>
        <v>90524.225383295779</v>
      </c>
      <c r="H7" s="10">
        <f t="shared" si="0"/>
        <v>9475.7746167042205</v>
      </c>
      <c r="I7" s="10">
        <f t="shared" si="1"/>
        <v>9475.7746167042205</v>
      </c>
      <c r="J7" s="10">
        <f t="shared" si="2"/>
        <v>0</v>
      </c>
      <c r="L7" s="10">
        <f t="shared" si="4"/>
        <v>44.970441814952004</v>
      </c>
      <c r="M7" s="10">
        <f>L7*_xlfn.XLOOKUP(B7,'gram altın'!$A$2:$A$129,'gram altın'!$B$2:$B$129)</f>
        <v>44839.923202263635</v>
      </c>
    </row>
    <row r="8" spans="1:13" x14ac:dyDescent="0.3">
      <c r="A8" s="8">
        <v>7</v>
      </c>
      <c r="B8" s="9">
        <v>44743</v>
      </c>
      <c r="C8" s="17">
        <f>F8/_xlfn.XLOOKUP(B8,'gram altın'!$A$2:$A$129,'gram altın'!$C$2:$C$129,,-1)</f>
        <v>9.6802687242256447</v>
      </c>
      <c r="D8" s="10">
        <f t="shared" si="3"/>
        <v>0</v>
      </c>
      <c r="E8" s="10">
        <f>D8*_xlfn.XLOOKUP(B8,'akdi faiz oranları'!$A$2:$A$24,'akdi faiz oranları'!$C$2:$C$24,,-1)/100</f>
        <v>0</v>
      </c>
      <c r="F8" s="10">
        <f>Hesap1!I8</f>
        <v>9915.8492806410595</v>
      </c>
      <c r="G8" s="10">
        <f>limit-F8-E8-D8</f>
        <v>90084.150719358935</v>
      </c>
      <c r="H8" s="10">
        <f t="shared" si="0"/>
        <v>9915.8492806410595</v>
      </c>
      <c r="I8" s="10">
        <f t="shared" si="1"/>
        <v>9915.8492806410595</v>
      </c>
      <c r="J8" s="10">
        <f t="shared" si="2"/>
        <v>0</v>
      </c>
      <c r="L8" s="10">
        <f t="shared" si="4"/>
        <v>54.650710539177652</v>
      </c>
      <c r="M8" s="10">
        <f>L8*_xlfn.XLOOKUP(B8,'gram altın'!$A$2:$A$129,'gram altın'!$B$2:$B$129)</f>
        <v>54615.316006496956</v>
      </c>
    </row>
    <row r="9" spans="1:13" x14ac:dyDescent="0.3">
      <c r="A9" s="8">
        <v>8</v>
      </c>
      <c r="B9" s="9">
        <v>44774</v>
      </c>
      <c r="C9" s="17">
        <f>F9/_xlfn.XLOOKUP(B9,'gram altın'!$A$2:$A$129,'gram altın'!$C$2:$C$129,,-1)</f>
        <v>9.669910671764157</v>
      </c>
      <c r="D9" s="10">
        <f t="shared" si="3"/>
        <v>0</v>
      </c>
      <c r="E9" s="10">
        <f>D9*_xlfn.XLOOKUP(B9,'akdi faiz oranları'!$A$2:$A$24,'akdi faiz oranları'!$C$2:$C$24,,-1)/100</f>
        <v>0</v>
      </c>
      <c r="F9" s="10">
        <f>Hesap1!I9</f>
        <v>10384.194772284836</v>
      </c>
      <c r="G9" s="10">
        <f>limit-F9-E9-D9</f>
        <v>89615.805227715158</v>
      </c>
      <c r="H9" s="10">
        <f t="shared" si="0"/>
        <v>10384.194772284836</v>
      </c>
      <c r="I9" s="10">
        <f t="shared" si="1"/>
        <v>10384.194772284836</v>
      </c>
      <c r="J9" s="10">
        <f t="shared" si="2"/>
        <v>0</v>
      </c>
      <c r="L9" s="10">
        <f t="shared" si="4"/>
        <v>64.320621210941809</v>
      </c>
      <c r="M9" s="10">
        <f>L9*_xlfn.XLOOKUP(B9,'gram altın'!$A$2:$A$129,'gram altın'!$B$2:$B$129)</f>
        <v>67387.093963049221</v>
      </c>
    </row>
    <row r="10" spans="1:13" x14ac:dyDescent="0.3">
      <c r="A10" s="8">
        <v>9</v>
      </c>
      <c r="B10" s="9">
        <v>44805</v>
      </c>
      <c r="C10" s="17">
        <f>F10/_xlfn.XLOOKUP(B10,'gram altın'!$A$2:$A$129,'gram altın'!$C$2:$C$129,,-1)</f>
        <v>10.036357511676091</v>
      </c>
      <c r="D10" s="10">
        <f t="shared" si="3"/>
        <v>0</v>
      </c>
      <c r="E10" s="10">
        <f>D10*_xlfn.XLOOKUP(B10,'akdi faiz oranları'!$A$2:$A$24,'akdi faiz oranları'!$C$2:$C$24,,-1)/100</f>
        <v>0</v>
      </c>
      <c r="F10" s="10">
        <f>Hesap1!I10</f>
        <v>10592.154691628113</v>
      </c>
      <c r="G10" s="10">
        <f>limit-F10-E10-D10</f>
        <v>89407.845308371892</v>
      </c>
      <c r="H10" s="10">
        <f t="shared" si="0"/>
        <v>10592.154691628113</v>
      </c>
      <c r="I10" s="10">
        <f t="shared" si="1"/>
        <v>10592.154691628113</v>
      </c>
      <c r="J10" s="10">
        <f t="shared" si="2"/>
        <v>0</v>
      </c>
      <c r="L10" s="10">
        <f t="shared" si="4"/>
        <v>74.356978722617896</v>
      </c>
      <c r="M10" s="10">
        <f>L10*_xlfn.XLOOKUP(B10,'gram altın'!$A$2:$A$129,'gram altın'!$B$2:$B$129)</f>
        <v>76560.729218090753</v>
      </c>
    </row>
    <row r="11" spans="1:13" x14ac:dyDescent="0.3">
      <c r="A11" s="8">
        <v>10</v>
      </c>
      <c r="B11" s="9">
        <v>44835</v>
      </c>
      <c r="C11" s="17">
        <f>F11/_xlfn.XLOOKUP(B11,'gram altın'!$A$2:$A$129,'gram altın'!$C$2:$C$129,,-1)</f>
        <v>10.223723046786718</v>
      </c>
      <c r="D11" s="10">
        <f t="shared" si="3"/>
        <v>0</v>
      </c>
      <c r="E11" s="10">
        <f>D11*_xlfn.XLOOKUP(B11,'akdi faiz oranları'!$A$2:$A$24,'akdi faiz oranları'!$C$2:$C$24,,-1)/100</f>
        <v>0</v>
      </c>
      <c r="F11" s="10">
        <f>Hesap1!I11</f>
        <v>10661.073468726228</v>
      </c>
      <c r="G11" s="10">
        <f>limit-F11-E11-D11</f>
        <v>89338.92653127377</v>
      </c>
      <c r="H11" s="10">
        <f t="shared" si="0"/>
        <v>10661.073468726228</v>
      </c>
      <c r="I11" s="10">
        <f t="shared" si="1"/>
        <v>10661.073468726228</v>
      </c>
      <c r="J11" s="10">
        <f t="shared" si="2"/>
        <v>0</v>
      </c>
      <c r="L11" s="10">
        <f t="shared" si="4"/>
        <v>84.580701769404612</v>
      </c>
      <c r="M11" s="10">
        <f>L11*_xlfn.XLOOKUP(B11,'gram altın'!$A$2:$A$129,'gram altın'!$B$2:$B$129)</f>
        <v>86047.702447366857</v>
      </c>
    </row>
    <row r="12" spans="1:13" x14ac:dyDescent="0.3">
      <c r="A12" s="8">
        <v>11</v>
      </c>
      <c r="B12" s="9">
        <v>44866</v>
      </c>
      <c r="C12" s="17">
        <f>F12/_xlfn.XLOOKUP(B12,'gram altın'!$A$2:$A$129,'gram altın'!$C$2:$C$129,,-1)</f>
        <v>10.320039121067403</v>
      </c>
      <c r="D12" s="10">
        <f t="shared" si="3"/>
        <v>0</v>
      </c>
      <c r="E12" s="10">
        <f>D12*_xlfn.XLOOKUP(B12,'akdi faiz oranları'!$A$2:$A$24,'akdi faiz oranları'!$C$2:$C$24,,-1)/100</f>
        <v>0</v>
      </c>
      <c r="F12" s="10">
        <f>Hesap1!I12</f>
        <v>10648.807927819835</v>
      </c>
      <c r="G12" s="10">
        <f>limit-F12-E12-D12</f>
        <v>89351.192072180158</v>
      </c>
      <c r="H12" s="10">
        <f t="shared" si="0"/>
        <v>10648.807927819835</v>
      </c>
      <c r="I12" s="10">
        <f t="shared" si="1"/>
        <v>10648.807927819835</v>
      </c>
      <c r="J12" s="10">
        <f t="shared" si="2"/>
        <v>0</v>
      </c>
      <c r="L12" s="10">
        <f t="shared" si="4"/>
        <v>94.900740890472008</v>
      </c>
      <c r="M12" s="10">
        <f>L12*_xlfn.XLOOKUP(B12,'gram altın'!$A$2:$A$129,'gram altın'!$B$2:$B$129)</f>
        <v>95535.633490081134</v>
      </c>
    </row>
    <row r="13" spans="1:13" x14ac:dyDescent="0.3">
      <c r="A13" s="8">
        <v>12</v>
      </c>
      <c r="B13" s="9">
        <v>44896</v>
      </c>
      <c r="C13" s="17">
        <f>F13/_xlfn.XLOOKUP(B13,'gram altın'!$A$2:$A$129,'gram altın'!$C$2:$C$129,,-1)</f>
        <v>9.7961543074024018</v>
      </c>
      <c r="D13" s="10">
        <f t="shared" si="3"/>
        <v>0</v>
      </c>
      <c r="E13" s="10">
        <f>D13*_xlfn.XLOOKUP(B13,'akdi faiz oranları'!$A$2:$A$24,'akdi faiz oranları'!$C$2:$C$24,,-1)/100</f>
        <v>0</v>
      </c>
      <c r="F13" s="10">
        <f>Hesap1!I13</f>
        <v>10989.531097190214</v>
      </c>
      <c r="G13" s="10">
        <f>limit-F13-E13-D13</f>
        <v>89010.468902809778</v>
      </c>
      <c r="H13" s="10">
        <f t="shared" si="0"/>
        <v>10989.531097190214</v>
      </c>
      <c r="I13" s="10">
        <f t="shared" si="1"/>
        <v>10989.531097190214</v>
      </c>
      <c r="J13" s="10">
        <f t="shared" si="2"/>
        <v>0</v>
      </c>
      <c r="L13" s="10">
        <f t="shared" si="4"/>
        <v>104.69689519787441</v>
      </c>
      <c r="M13" s="10">
        <f>L13*_xlfn.XLOOKUP(B13,'gram altın'!$A$2:$A$129,'gram altın'!$B$2:$B$129)</f>
        <v>114586.50738194223</v>
      </c>
    </row>
    <row r="14" spans="1:13" x14ac:dyDescent="0.3">
      <c r="A14" s="8">
        <v>13</v>
      </c>
      <c r="B14" s="9">
        <v>44927</v>
      </c>
      <c r="C14" s="17">
        <f>F14/_xlfn.XLOOKUP(B14,'gram altın'!$A$2:$A$129,'gram altın'!$C$2:$C$129,,-1)</f>
        <v>9.7974166074119999</v>
      </c>
      <c r="D14" s="10">
        <f t="shared" si="3"/>
        <v>0</v>
      </c>
      <c r="E14" s="10">
        <f>D14*_xlfn.XLOOKUP(B14,'akdi faiz oranları'!$A$2:$A$24,'akdi faiz oranları'!$C$2:$C$24,,-1)/100</f>
        <v>0</v>
      </c>
      <c r="F14" s="10">
        <f>Hesap1!I14</f>
        <v>11340.147870193123</v>
      </c>
      <c r="G14" s="10">
        <f>limit-F14-E14-D14</f>
        <v>88659.852129806881</v>
      </c>
      <c r="H14" s="10">
        <f t="shared" si="0"/>
        <v>11340.147870193123</v>
      </c>
      <c r="I14" s="10">
        <f t="shared" si="1"/>
        <v>11340.147870193123</v>
      </c>
      <c r="J14" s="10">
        <f t="shared" si="2"/>
        <v>0</v>
      </c>
      <c r="L14" s="10">
        <f t="shared" si="4"/>
        <v>114.49431180528642</v>
      </c>
      <c r="M14" s="10">
        <f>L14*_xlfn.XLOOKUP(B14,'gram altın'!$A$2:$A$129,'gram altın'!$B$2:$B$129)</f>
        <v>129290.67047702828</v>
      </c>
    </row>
    <row r="15" spans="1:13" x14ac:dyDescent="0.3">
      <c r="A15" s="8">
        <v>14</v>
      </c>
      <c r="B15" s="9">
        <v>44958</v>
      </c>
      <c r="C15" s="17">
        <f>F15/_xlfn.XLOOKUP(B15,'gram altın'!$A$2:$A$129,'gram altın'!$C$2:$C$129,,-1)</f>
        <v>9.6257740200812574</v>
      </c>
      <c r="D15" s="10">
        <f t="shared" si="3"/>
        <v>0</v>
      </c>
      <c r="E15" s="10">
        <f>D15*_xlfn.XLOOKUP(B15,'akdi faiz oranları'!$A$2:$A$24,'akdi faiz oranları'!$C$2:$C$24,,-1)/100</f>
        <v>0</v>
      </c>
      <c r="F15" s="10">
        <f>Hesap1!I15</f>
        <v>11847.714661722881</v>
      </c>
      <c r="G15" s="10">
        <f>limit-F15-E15-D15</f>
        <v>88152.285338277114</v>
      </c>
      <c r="H15" s="10">
        <f t="shared" si="0"/>
        <v>11847.714661722881</v>
      </c>
      <c r="I15" s="10">
        <f t="shared" si="1"/>
        <v>11847.714661722881</v>
      </c>
      <c r="J15" s="10">
        <f t="shared" si="2"/>
        <v>0</v>
      </c>
      <c r="L15" s="10">
        <f t="shared" si="4"/>
        <v>124.12008582536767</v>
      </c>
      <c r="M15" s="10">
        <f>L15*_xlfn.XLOOKUP(B15,'gram altın'!$A$2:$A$129,'gram altın'!$B$2:$B$129)</f>
        <v>149044.90215334084</v>
      </c>
    </row>
    <row r="16" spans="1:13" x14ac:dyDescent="0.3">
      <c r="A16" s="8">
        <v>15</v>
      </c>
      <c r="B16" s="9">
        <v>44986</v>
      </c>
      <c r="C16" s="17">
        <f>F16/_xlfn.XLOOKUP(B16,'gram altın'!$A$2:$A$129,'gram altın'!$C$2:$C$129,,-1)</f>
        <v>10.181273462333445</v>
      </c>
      <c r="D16" s="10">
        <f t="shared" si="3"/>
        <v>0</v>
      </c>
      <c r="E16" s="10">
        <f>D16*_xlfn.XLOOKUP(B16,'akdi faiz oranları'!$A$2:$A$24,'akdi faiz oranları'!$C$2:$C$24,,-1)/100</f>
        <v>0</v>
      </c>
      <c r="F16" s="10">
        <f>Hesap1!I16</f>
        <v>11915.745565165285</v>
      </c>
      <c r="G16" s="10">
        <f>limit-F16-E16-D16</f>
        <v>88084.254434834715</v>
      </c>
      <c r="H16" s="10">
        <f t="shared" si="0"/>
        <v>11915.745565165285</v>
      </c>
      <c r="I16" s="10">
        <f t="shared" si="1"/>
        <v>11915.745565165285</v>
      </c>
      <c r="J16" s="10">
        <f t="shared" si="2"/>
        <v>0</v>
      </c>
      <c r="L16" s="10">
        <f t="shared" si="4"/>
        <v>134.3013592877011</v>
      </c>
      <c r="M16" s="10">
        <f>L16*_xlfn.XLOOKUP(B16,'gram altın'!$A$2:$A$129,'gram altın'!$B$2:$B$129)</f>
        <v>153347.13330633298</v>
      </c>
    </row>
    <row r="17" spans="1:13" x14ac:dyDescent="0.3">
      <c r="A17" s="8">
        <v>16</v>
      </c>
      <c r="B17" s="9">
        <v>45017</v>
      </c>
      <c r="C17" s="17">
        <f>F17/_xlfn.XLOOKUP(B17,'gram altın'!$A$2:$A$129,'gram altın'!$C$2:$C$129,,-1)</f>
        <v>9.6718194176628138</v>
      </c>
      <c r="D17" s="10">
        <f t="shared" si="3"/>
        <v>0</v>
      </c>
      <c r="E17" s="10">
        <f>D17*_xlfn.XLOOKUP(B17,'akdi faiz oranları'!$A$2:$A$24,'akdi faiz oranları'!$C$2:$C$24,,-1)/100</f>
        <v>0</v>
      </c>
      <c r="F17" s="10">
        <f>Hesap1!I17</f>
        <v>12407.077509054443</v>
      </c>
      <c r="G17" s="10">
        <f>limit-F17-E17-D17</f>
        <v>87592.922490945552</v>
      </c>
      <c r="H17" s="10">
        <f t="shared" si="0"/>
        <v>12407.077509054443</v>
      </c>
      <c r="I17" s="10">
        <f t="shared" si="1"/>
        <v>12407.077509054443</v>
      </c>
      <c r="J17" s="10">
        <f t="shared" si="2"/>
        <v>0</v>
      </c>
      <c r="L17" s="10">
        <f t="shared" si="4"/>
        <v>143.97317870536392</v>
      </c>
      <c r="M17" s="10">
        <f>L17*_xlfn.XLOOKUP(B17,'gram altın'!$A$2:$A$129,'gram altın'!$B$2:$B$129)</f>
        <v>180185.17007989014</v>
      </c>
    </row>
    <row r="18" spans="1:13" x14ac:dyDescent="0.3">
      <c r="A18" s="8">
        <v>17</v>
      </c>
      <c r="B18" s="9">
        <v>45047</v>
      </c>
      <c r="C18" s="17">
        <f>F18/_xlfn.XLOOKUP(B18,'gram altın'!$A$2:$A$129,'gram altın'!$C$2:$C$129,,-1)</f>
        <v>9.7736961641168811</v>
      </c>
      <c r="D18" s="10">
        <f t="shared" si="3"/>
        <v>0</v>
      </c>
      <c r="E18" s="10">
        <f>D18*_xlfn.XLOOKUP(B18,'akdi faiz oranları'!$A$2:$A$24,'akdi faiz oranları'!$C$2:$C$24,,-1)/100</f>
        <v>0</v>
      </c>
      <c r="F18" s="10">
        <f>Hesap1!I18</f>
        <v>12824.395218648717</v>
      </c>
      <c r="G18" s="10">
        <f>limit-F18-E18-D18</f>
        <v>87175.604781351285</v>
      </c>
      <c r="H18" s="10">
        <f t="shared" si="0"/>
        <v>12824.395218648717</v>
      </c>
      <c r="I18" s="10">
        <f t="shared" si="1"/>
        <v>12824.395218648717</v>
      </c>
      <c r="J18" s="10">
        <f t="shared" si="2"/>
        <v>0</v>
      </c>
      <c r="L18" s="10">
        <f t="shared" si="4"/>
        <v>153.74687486948079</v>
      </c>
      <c r="M18" s="10">
        <f>L18*_xlfn.XLOOKUP(B18,'gram altın'!$A$2:$A$129,'gram altın'!$B$2:$B$129)</f>
        <v>196816.04073807466</v>
      </c>
    </row>
    <row r="19" spans="1:13" x14ac:dyDescent="0.3">
      <c r="A19" s="8">
        <v>18</v>
      </c>
      <c r="B19" s="9">
        <v>45078</v>
      </c>
      <c r="C19" s="17">
        <f>F19/_xlfn.XLOOKUP(B19,'gram altın'!$A$2:$A$129,'gram altın'!$C$2:$C$129,,-1)</f>
        <v>9.6515396266936353</v>
      </c>
      <c r="D19" s="10">
        <f t="shared" si="3"/>
        <v>0</v>
      </c>
      <c r="E19" s="10">
        <f>D19*_xlfn.XLOOKUP(B19,'akdi faiz oranları'!$A$2:$A$24,'akdi faiz oranları'!$C$2:$C$24,,-1)/100</f>
        <v>0</v>
      </c>
      <c r="F19" s="10">
        <f>Hesap1!I19</f>
        <v>13373.011083668654</v>
      </c>
      <c r="G19" s="10">
        <f>limit-F19-E19-D19</f>
        <v>86626.988916331349</v>
      </c>
      <c r="H19" s="10">
        <f t="shared" si="0"/>
        <v>13373.011083668654</v>
      </c>
      <c r="I19" s="10">
        <f t="shared" si="1"/>
        <v>13373.011083668654</v>
      </c>
      <c r="J19" s="10">
        <f t="shared" si="2"/>
        <v>0</v>
      </c>
      <c r="L19" s="10">
        <f t="shared" si="4"/>
        <v>163.39841449617444</v>
      </c>
      <c r="M19" s="10">
        <f>L19*_xlfn.XLOOKUP(B19,'gram altın'!$A$2:$A$129,'gram altın'!$B$2:$B$129)</f>
        <v>220880.0943661936</v>
      </c>
    </row>
    <row r="20" spans="1:13" x14ac:dyDescent="0.3">
      <c r="A20" s="8">
        <v>19</v>
      </c>
      <c r="B20" s="9">
        <v>45108</v>
      </c>
      <c r="C20" s="17">
        <f>F20/_xlfn.XLOOKUP(B20,'gram altın'!$A$2:$A$129,'gram altın'!$C$2:$C$129,,-1)</f>
        <v>8.8448759495829101</v>
      </c>
      <c r="D20" s="10">
        <f t="shared" si="3"/>
        <v>0</v>
      </c>
      <c r="E20" s="10">
        <f>D20*_xlfn.XLOOKUP(B20,'akdi faiz oranları'!$A$2:$A$24,'akdi faiz oranları'!$C$2:$C$24,,-1)/100</f>
        <v>0</v>
      </c>
      <c r="F20" s="10">
        <f>Hesap1!I20</f>
        <v>15012.097266325687</v>
      </c>
      <c r="G20" s="10">
        <f>limit-F20-E20-D20</f>
        <v>84987.902733674317</v>
      </c>
      <c r="H20" s="10">
        <f t="shared" si="0"/>
        <v>15012.097266325687</v>
      </c>
      <c r="I20" s="10">
        <f t="shared" si="1"/>
        <v>15012.097266325687</v>
      </c>
      <c r="J20" s="10">
        <f t="shared" si="2"/>
        <v>0</v>
      </c>
      <c r="L20" s="10">
        <f t="shared" si="4"/>
        <v>172.24329044575734</v>
      </c>
      <c r="M20" s="10">
        <f>L20*_xlfn.XLOOKUP(B20,'gram altın'!$A$2:$A$129,'gram altın'!$B$2:$B$129)</f>
        <v>285212.18214519467</v>
      </c>
    </row>
    <row r="21" spans="1:13" x14ac:dyDescent="0.3">
      <c r="A21" s="8">
        <v>20</v>
      </c>
      <c r="B21" s="9">
        <v>45139</v>
      </c>
      <c r="C21" s="17">
        <f>F21/_xlfn.XLOOKUP(B21,'gram altın'!$A$2:$A$129,'gram altın'!$C$2:$C$129,,-1)</f>
        <v>9.1552818593385972</v>
      </c>
      <c r="D21" s="10">
        <f t="shared" si="3"/>
        <v>0</v>
      </c>
      <c r="E21" s="10">
        <f>D21*_xlfn.XLOOKUP(B21,'akdi faiz oranları'!$A$2:$A$24,'akdi faiz oranları'!$C$2:$C$24,,-1)/100</f>
        <v>0</v>
      </c>
      <c r="F21" s="10">
        <f>Hesap1!I21</f>
        <v>16438.949262778147</v>
      </c>
      <c r="G21" s="10">
        <f>limit-F21-E21-D21</f>
        <v>83561.050737221856</v>
      </c>
      <c r="H21" s="10">
        <f t="shared" si="0"/>
        <v>16438.949262778147</v>
      </c>
      <c r="I21" s="10">
        <f t="shared" si="1"/>
        <v>16438.949262778147</v>
      </c>
      <c r="J21" s="10">
        <f t="shared" si="2"/>
        <v>0</v>
      </c>
      <c r="L21" s="10">
        <f t="shared" si="4"/>
        <v>181.39857230509594</v>
      </c>
      <c r="M21" s="10">
        <f>L21*_xlfn.XLOOKUP(B21,'gram altın'!$A$2:$A$129,'gram altın'!$B$2:$B$129)</f>
        <v>317769.59102491708</v>
      </c>
    </row>
    <row r="22" spans="1:13" x14ac:dyDescent="0.3">
      <c r="A22" s="8">
        <v>21</v>
      </c>
      <c r="B22" s="9">
        <v>45170</v>
      </c>
      <c r="C22" s="17">
        <f>F22/_xlfn.XLOOKUP(B22,'gram altın'!$A$2:$A$129,'gram altın'!$C$2:$C$129,,-1)</f>
        <v>9.8140640539767379</v>
      </c>
      <c r="D22" s="10">
        <f t="shared" si="3"/>
        <v>0</v>
      </c>
      <c r="E22" s="10">
        <f>D22*_xlfn.XLOOKUP(B22,'akdi faiz oranları'!$A$2:$A$24,'akdi faiz oranları'!$C$2:$C$24,,-1)/100</f>
        <v>0</v>
      </c>
      <c r="F22" s="10">
        <f>Hesap1!I22</f>
        <v>17257.435456608458</v>
      </c>
      <c r="G22" s="10">
        <f>limit-F22-E22-D22</f>
        <v>82742.564543391549</v>
      </c>
      <c r="H22" s="10">
        <f t="shared" si="0"/>
        <v>17257.435456608458</v>
      </c>
      <c r="I22" s="10">
        <f t="shared" si="1"/>
        <v>17257.435456608458</v>
      </c>
      <c r="J22" s="10">
        <f t="shared" si="2"/>
        <v>0</v>
      </c>
      <c r="L22" s="10">
        <f t="shared" si="4"/>
        <v>191.21263635907269</v>
      </c>
      <c r="M22" s="10">
        <f>L22*_xlfn.XLOOKUP(B22,'gram altın'!$A$2:$A$129,'gram altın'!$B$2:$B$129)</f>
        <v>328034.93199999898</v>
      </c>
    </row>
    <row r="23" spans="1:13" x14ac:dyDescent="0.3">
      <c r="A23" s="8">
        <v>22</v>
      </c>
      <c r="B23" s="9">
        <v>45200</v>
      </c>
      <c r="C23" s="17">
        <f>F23/_xlfn.XLOOKUP(B23,'gram altın'!$A$2:$A$129,'gram altın'!$C$2:$C$129,,-1)</f>
        <v>10.271952378718311</v>
      </c>
      <c r="D23" s="10">
        <f t="shared" si="3"/>
        <v>0</v>
      </c>
      <c r="E23" s="10">
        <f>D23*_xlfn.XLOOKUP(B23,'akdi faiz oranları'!$A$2:$A$24,'akdi faiz oranları'!$C$2:$C$24,,-1)/100</f>
        <v>0</v>
      </c>
      <c r="F23" s="10">
        <f>Hesap1!I23</f>
        <v>17676.807126755713</v>
      </c>
      <c r="G23" s="10">
        <f>limit-F23-E23-D23</f>
        <v>82323.19287324429</v>
      </c>
      <c r="H23" s="10">
        <f t="shared" si="0"/>
        <v>17676.807126755713</v>
      </c>
      <c r="I23" s="10">
        <f t="shared" si="1"/>
        <v>17676.807126755713</v>
      </c>
      <c r="J23" s="10">
        <f t="shared" si="2"/>
        <v>0</v>
      </c>
      <c r="L23" s="10">
        <f t="shared" si="4"/>
        <v>201.484588737791</v>
      </c>
      <c r="M23" s="10">
        <f>L23*_xlfn.XLOOKUP(B23,'gram altın'!$A$2:$A$129,'gram altın'!$B$2:$B$129)</f>
        <v>338274.13626488851</v>
      </c>
    </row>
    <row r="24" spans="1:13" x14ac:dyDescent="0.3">
      <c r="A24" s="8">
        <v>23</v>
      </c>
      <c r="B24" s="9">
        <v>45231</v>
      </c>
      <c r="C24" s="17">
        <f>F24/_xlfn.XLOOKUP(B24,'gram altın'!$A$2:$A$129,'gram altın'!$C$2:$C$129,,-1)</f>
        <v>9.828844729322249</v>
      </c>
      <c r="D24" s="10">
        <f t="shared" si="3"/>
        <v>0</v>
      </c>
      <c r="E24" s="10">
        <f>D24*_xlfn.XLOOKUP(B24,'akdi faiz oranları'!$A$2:$A$24,'akdi faiz oranları'!$C$2:$C$24,,-1)/100</f>
        <v>0</v>
      </c>
      <c r="F24" s="10">
        <f>Hesap1!I24</f>
        <v>18735.369380908051</v>
      </c>
      <c r="G24" s="10">
        <f>limit-F24-E24-D24</f>
        <v>81264.630619091942</v>
      </c>
      <c r="H24" s="10">
        <f t="shared" si="0"/>
        <v>18735.369380908051</v>
      </c>
      <c r="I24" s="10">
        <f t="shared" si="1"/>
        <v>18735.369380908051</v>
      </c>
      <c r="J24" s="10">
        <f t="shared" si="2"/>
        <v>0</v>
      </c>
      <c r="L24" s="10">
        <f t="shared" si="4"/>
        <v>211.31343346711324</v>
      </c>
      <c r="M24" s="10">
        <f>L24*_xlfn.XLOOKUP(B24,'gram altın'!$A$2:$A$129,'gram altın'!$B$2:$B$129)</f>
        <v>392973.28451280156</v>
      </c>
    </row>
    <row r="25" spans="1:13" x14ac:dyDescent="0.3">
      <c r="A25" s="8">
        <v>24</v>
      </c>
      <c r="B25" s="9">
        <v>45261</v>
      </c>
      <c r="C25" s="17">
        <f>F25/_xlfn.XLOOKUP(B25,'gram altın'!$A$2:$A$129,'gram altın'!$C$2:$C$129,,-1)</f>
        <v>9.8747352620104358</v>
      </c>
      <c r="D25" s="10">
        <f t="shared" si="3"/>
        <v>0</v>
      </c>
      <c r="E25" s="10">
        <f>D25*_xlfn.XLOOKUP(B25,'akdi faiz oranları'!$A$2:$A$24,'akdi faiz oranları'!$C$2:$C$24,,-1)/100</f>
        <v>0</v>
      </c>
      <c r="F25" s="10">
        <f>Hesap1!I25</f>
        <v>19794.196147630995</v>
      </c>
      <c r="G25" s="10">
        <f>limit-F25-E25-D25</f>
        <v>80205.803852369005</v>
      </c>
      <c r="H25" s="10">
        <f t="shared" si="0"/>
        <v>19794.196147630995</v>
      </c>
      <c r="I25" s="10">
        <f t="shared" si="1"/>
        <v>19794.196147630995</v>
      </c>
      <c r="J25" s="10">
        <f t="shared" si="2"/>
        <v>0</v>
      </c>
      <c r="L25" s="10">
        <f t="shared" si="4"/>
        <v>221.18816872912367</v>
      </c>
      <c r="M25" s="10">
        <f>L25*_xlfn.XLOOKUP(B25,'gram altın'!$A$2:$A$129,'gram altın'!$B$2:$B$129)</f>
        <v>432564.0631210634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E32E3-36D3-4094-8EC8-2ECBD2B26A05}">
  <dimension ref="A1:B2"/>
  <sheetViews>
    <sheetView workbookViewId="0">
      <selection activeCell="D5" sqref="D5"/>
    </sheetView>
  </sheetViews>
  <sheetFormatPr defaultRowHeight="14.4" x14ac:dyDescent="0.3"/>
  <cols>
    <col min="1" max="1" width="17.33203125" bestFit="1" customWidth="1"/>
  </cols>
  <sheetData>
    <row r="1" spans="1:2" x14ac:dyDescent="0.3">
      <c r="A1" t="s">
        <v>3</v>
      </c>
      <c r="B1" s="3">
        <v>100000</v>
      </c>
    </row>
    <row r="2" spans="1:2" x14ac:dyDescent="0.3">
      <c r="A2" t="s">
        <v>4</v>
      </c>
      <c r="B2" s="4">
        <v>0.4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workbookViewId="0">
      <selection activeCell="C24" sqref="C24"/>
    </sheetView>
  </sheetViews>
  <sheetFormatPr defaultRowHeight="14.4" x14ac:dyDescent="0.3"/>
  <cols>
    <col min="1" max="1" width="9.109375" bestFit="1" customWidth="1"/>
    <col min="2" max="2" width="9.33203125" bestFit="1" customWidth="1"/>
    <col min="3" max="3" width="10.44140625" bestFit="1" customWidth="1"/>
  </cols>
  <sheetData>
    <row r="1" spans="1:3" x14ac:dyDescent="0.3">
      <c r="A1" s="6" t="s">
        <v>0</v>
      </c>
      <c r="B1" s="6" t="s">
        <v>1</v>
      </c>
      <c r="C1" s="6" t="s">
        <v>10</v>
      </c>
    </row>
    <row r="2" spans="1:3" x14ac:dyDescent="0.3">
      <c r="A2" s="1">
        <v>44562</v>
      </c>
      <c r="B2" s="2">
        <v>1.8</v>
      </c>
      <c r="C2">
        <f>B2*1.3</f>
        <v>2.3400000000000003</v>
      </c>
    </row>
    <row r="3" spans="1:3" x14ac:dyDescent="0.3">
      <c r="A3" s="1">
        <v>44593</v>
      </c>
      <c r="B3" s="2">
        <v>1.8</v>
      </c>
      <c r="C3">
        <f t="shared" ref="C3:C24" si="0">B3*1.3</f>
        <v>2.3400000000000003</v>
      </c>
    </row>
    <row r="4" spans="1:3" x14ac:dyDescent="0.3">
      <c r="A4" s="1">
        <v>44621</v>
      </c>
      <c r="B4" s="2">
        <v>1.8</v>
      </c>
      <c r="C4">
        <f t="shared" si="0"/>
        <v>2.3400000000000003</v>
      </c>
    </row>
    <row r="5" spans="1:3" x14ac:dyDescent="0.3">
      <c r="A5" s="1">
        <v>44652</v>
      </c>
      <c r="B5" s="2">
        <v>1.8</v>
      </c>
      <c r="C5">
        <f t="shared" si="0"/>
        <v>2.3400000000000003</v>
      </c>
    </row>
    <row r="6" spans="1:3" x14ac:dyDescent="0.3">
      <c r="A6" s="1">
        <v>44682</v>
      </c>
      <c r="B6" s="2">
        <v>1.8</v>
      </c>
      <c r="C6">
        <f t="shared" si="0"/>
        <v>2.3400000000000003</v>
      </c>
    </row>
    <row r="7" spans="1:3" x14ac:dyDescent="0.3">
      <c r="A7" s="1">
        <v>44713</v>
      </c>
      <c r="B7" s="2">
        <v>1.8</v>
      </c>
      <c r="C7">
        <f t="shared" si="0"/>
        <v>2.3400000000000003</v>
      </c>
    </row>
    <row r="8" spans="1:3" x14ac:dyDescent="0.3">
      <c r="A8" s="1">
        <v>44743</v>
      </c>
      <c r="B8" s="2">
        <v>1.8</v>
      </c>
      <c r="C8">
        <f t="shared" si="0"/>
        <v>2.3400000000000003</v>
      </c>
    </row>
    <row r="9" spans="1:3" x14ac:dyDescent="0.3">
      <c r="A9" s="1">
        <v>44774</v>
      </c>
      <c r="B9" s="2">
        <v>1.8</v>
      </c>
      <c r="C9">
        <f t="shared" si="0"/>
        <v>2.3400000000000003</v>
      </c>
    </row>
    <row r="10" spans="1:3" x14ac:dyDescent="0.3">
      <c r="A10" s="1">
        <v>44805</v>
      </c>
      <c r="B10" s="2">
        <v>1.73</v>
      </c>
      <c r="C10">
        <f t="shared" si="0"/>
        <v>2.2490000000000001</v>
      </c>
    </row>
    <row r="11" spans="1:3" x14ac:dyDescent="0.3">
      <c r="A11" s="1">
        <v>44835</v>
      </c>
      <c r="B11" s="2">
        <v>1.63</v>
      </c>
      <c r="C11">
        <f t="shared" si="0"/>
        <v>2.1189999999999998</v>
      </c>
    </row>
    <row r="12" spans="1:3" x14ac:dyDescent="0.3">
      <c r="A12" s="1">
        <v>44866</v>
      </c>
      <c r="B12" s="2">
        <v>1.5</v>
      </c>
      <c r="C12">
        <f t="shared" si="0"/>
        <v>1.9500000000000002</v>
      </c>
    </row>
    <row r="13" spans="1:3" x14ac:dyDescent="0.3">
      <c r="A13" s="1">
        <v>44896</v>
      </c>
      <c r="B13" s="2">
        <v>1.36</v>
      </c>
      <c r="C13">
        <f t="shared" si="0"/>
        <v>1.7680000000000002</v>
      </c>
    </row>
    <row r="14" spans="1:3" x14ac:dyDescent="0.3">
      <c r="A14" s="1">
        <v>44927</v>
      </c>
      <c r="B14" s="2">
        <v>1.36</v>
      </c>
      <c r="C14">
        <f t="shared" si="0"/>
        <v>1.7680000000000002</v>
      </c>
    </row>
    <row r="15" spans="1:3" x14ac:dyDescent="0.3">
      <c r="A15" s="1">
        <v>44958</v>
      </c>
      <c r="B15" s="2">
        <v>1.36</v>
      </c>
      <c r="C15">
        <f t="shared" si="0"/>
        <v>1.7680000000000002</v>
      </c>
    </row>
    <row r="16" spans="1:3" x14ac:dyDescent="0.3">
      <c r="A16" s="1">
        <v>44986</v>
      </c>
      <c r="B16" s="2">
        <v>1.36</v>
      </c>
      <c r="C16">
        <f t="shared" si="0"/>
        <v>1.7680000000000002</v>
      </c>
    </row>
    <row r="17" spans="1:3" x14ac:dyDescent="0.3">
      <c r="A17" s="1">
        <v>45017</v>
      </c>
      <c r="B17" s="2">
        <v>1.36</v>
      </c>
      <c r="C17">
        <f t="shared" si="0"/>
        <v>1.7680000000000002</v>
      </c>
    </row>
    <row r="18" spans="1:3" x14ac:dyDescent="0.3">
      <c r="A18" s="1">
        <v>45047</v>
      </c>
      <c r="B18" s="2">
        <v>1.36</v>
      </c>
      <c r="C18">
        <f t="shared" si="0"/>
        <v>1.7680000000000002</v>
      </c>
    </row>
    <row r="19" spans="1:3" x14ac:dyDescent="0.3">
      <c r="A19" s="1">
        <v>45078</v>
      </c>
      <c r="B19" s="2">
        <v>1.36</v>
      </c>
      <c r="C19">
        <f t="shared" si="0"/>
        <v>1.7680000000000002</v>
      </c>
    </row>
    <row r="20" spans="1:3" x14ac:dyDescent="0.3">
      <c r="A20" s="1">
        <v>45108</v>
      </c>
      <c r="B20" s="2">
        <v>1.91</v>
      </c>
      <c r="C20">
        <f t="shared" si="0"/>
        <v>2.4830000000000001</v>
      </c>
    </row>
    <row r="21" spans="1:3" x14ac:dyDescent="0.3">
      <c r="A21" s="1">
        <v>45139</v>
      </c>
      <c r="B21" s="2">
        <v>2.13</v>
      </c>
      <c r="C21">
        <f t="shared" si="0"/>
        <v>2.7690000000000001</v>
      </c>
    </row>
    <row r="22" spans="1:3" x14ac:dyDescent="0.3">
      <c r="A22" s="1">
        <v>45170</v>
      </c>
      <c r="B22" s="2">
        <v>2.81</v>
      </c>
      <c r="C22">
        <f t="shared" si="0"/>
        <v>3.653</v>
      </c>
    </row>
    <row r="23" spans="1:3" x14ac:dyDescent="0.3">
      <c r="A23" s="1">
        <v>45200</v>
      </c>
      <c r="B23" s="2">
        <v>3.26</v>
      </c>
      <c r="C23">
        <f t="shared" si="0"/>
        <v>4.2379999999999995</v>
      </c>
    </row>
    <row r="24" spans="1:3" x14ac:dyDescent="0.3">
      <c r="A24" s="1">
        <v>45231</v>
      </c>
      <c r="B24" s="2">
        <v>3.66</v>
      </c>
      <c r="C24">
        <f t="shared" si="0"/>
        <v>4.758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91A4A-9F51-4998-B781-C5FD2620AF14}">
  <dimension ref="A1:C648"/>
  <sheetViews>
    <sheetView topLeftCell="A104" workbookViewId="0">
      <selection activeCell="E6" sqref="E6"/>
    </sheetView>
  </sheetViews>
  <sheetFormatPr defaultRowHeight="14.4" x14ac:dyDescent="0.3"/>
  <cols>
    <col min="1" max="1" width="9.109375" bestFit="1" customWidth="1"/>
    <col min="2" max="3" width="9" bestFit="1" customWidth="1"/>
  </cols>
  <sheetData>
    <row r="1" spans="1:3" x14ac:dyDescent="0.3">
      <c r="A1" s="20" t="s">
        <v>2</v>
      </c>
      <c r="B1" s="21" t="s">
        <v>6</v>
      </c>
      <c r="C1" s="21" t="s">
        <v>17</v>
      </c>
    </row>
    <row r="2" spans="1:3" x14ac:dyDescent="0.3">
      <c r="A2" s="18">
        <v>45261</v>
      </c>
      <c r="B2" s="19">
        <v>1955.6383400000002</v>
      </c>
      <c r="C2" s="19">
        <v>2004.5292985000001</v>
      </c>
    </row>
    <row r="3" spans="1:3" x14ac:dyDescent="0.3">
      <c r="A3" s="18">
        <v>45231</v>
      </c>
      <c r="B3" s="19">
        <v>1859.6701500000001</v>
      </c>
      <c r="C3" s="19">
        <v>1906.16190375</v>
      </c>
    </row>
    <row r="4" spans="1:3" x14ac:dyDescent="0.3">
      <c r="A4" s="18">
        <v>45200</v>
      </c>
      <c r="B4" s="19">
        <v>1678.90824</v>
      </c>
      <c r="C4" s="19">
        <v>1720.8809459999998</v>
      </c>
    </row>
    <row r="5" spans="1:3" x14ac:dyDescent="0.3">
      <c r="A5" s="18">
        <v>45170</v>
      </c>
      <c r="B5" s="19">
        <v>1715.5504900000001</v>
      </c>
      <c r="C5" s="19">
        <v>1758.43925225</v>
      </c>
    </row>
    <row r="6" spans="1:3" x14ac:dyDescent="0.3">
      <c r="A6" s="18">
        <v>45139</v>
      </c>
      <c r="B6" s="19">
        <v>1751.77559</v>
      </c>
      <c r="C6" s="19">
        <v>1795.5699797499999</v>
      </c>
    </row>
    <row r="7" spans="1:3" x14ac:dyDescent="0.3">
      <c r="A7" s="18">
        <v>45108</v>
      </c>
      <c r="B7" s="19">
        <v>1655.86817</v>
      </c>
      <c r="C7" s="19">
        <v>1697.2648742499998</v>
      </c>
    </row>
    <row r="8" spans="1:3" x14ac:dyDescent="0.3">
      <c r="A8" s="18">
        <v>45078</v>
      </c>
      <c r="B8" s="19">
        <v>1351.7884799999999</v>
      </c>
      <c r="C8" s="19">
        <v>1385.5831919999998</v>
      </c>
    </row>
    <row r="9" spans="1:3" x14ac:dyDescent="0.3">
      <c r="A9" s="18">
        <v>45047</v>
      </c>
      <c r="B9" s="19">
        <v>1280.1303500000001</v>
      </c>
      <c r="C9" s="19">
        <v>1312.1336087500001</v>
      </c>
    </row>
    <row r="10" spans="1:3" x14ac:dyDescent="0.3">
      <c r="A10" s="18">
        <v>45017</v>
      </c>
      <c r="B10" s="19">
        <v>1251.51901</v>
      </c>
      <c r="C10" s="19">
        <v>1282.8069852499998</v>
      </c>
    </row>
    <row r="11" spans="1:3" x14ac:dyDescent="0.3">
      <c r="A11" s="18">
        <v>44986</v>
      </c>
      <c r="B11" s="19">
        <v>1141.8137100000001</v>
      </c>
      <c r="C11" s="19">
        <v>1170.35905275</v>
      </c>
    </row>
    <row r="12" spans="1:3" x14ac:dyDescent="0.3">
      <c r="A12" s="18">
        <v>44958</v>
      </c>
      <c r="B12" s="19">
        <v>1200.8121100000001</v>
      </c>
      <c r="C12" s="19">
        <v>1230.83241275</v>
      </c>
    </row>
    <row r="13" spans="1:3" x14ac:dyDescent="0.3">
      <c r="A13" s="18">
        <v>44927</v>
      </c>
      <c r="B13" s="19">
        <v>1129.2322600000002</v>
      </c>
      <c r="C13" s="19">
        <v>1157.4630665000002</v>
      </c>
    </row>
    <row r="14" spans="1:3" x14ac:dyDescent="0.3">
      <c r="A14" s="18">
        <v>44896</v>
      </c>
      <c r="B14" s="19">
        <v>1094.45946</v>
      </c>
      <c r="C14" s="19">
        <v>1121.8209465</v>
      </c>
    </row>
    <row r="15" spans="1:3" x14ac:dyDescent="0.3">
      <c r="A15" s="18">
        <v>44866</v>
      </c>
      <c r="B15" s="19">
        <v>1006.6900700000001</v>
      </c>
      <c r="C15" s="19">
        <v>1031.85732175</v>
      </c>
    </row>
    <row r="16" spans="1:3" x14ac:dyDescent="0.3">
      <c r="A16" s="18">
        <v>44835</v>
      </c>
      <c r="B16" s="19">
        <v>1017.34439</v>
      </c>
      <c r="C16" s="19">
        <v>1042.7779997499999</v>
      </c>
    </row>
    <row r="17" spans="1:3" x14ac:dyDescent="0.3">
      <c r="A17" s="18">
        <v>44805</v>
      </c>
      <c r="B17" s="19">
        <v>1029.63744</v>
      </c>
      <c r="C17" s="19">
        <v>1055.3783759999999</v>
      </c>
    </row>
    <row r="18" spans="1:3" x14ac:dyDescent="0.3">
      <c r="A18" s="18">
        <v>44774</v>
      </c>
      <c r="B18" s="19">
        <v>1047.6748</v>
      </c>
      <c r="C18" s="19">
        <v>1073.8666699999999</v>
      </c>
    </row>
    <row r="19" spans="1:3" x14ac:dyDescent="0.3">
      <c r="A19" s="18">
        <v>44743</v>
      </c>
      <c r="B19" s="19">
        <v>999.35235</v>
      </c>
      <c r="C19" s="19">
        <v>1024.3361587499999</v>
      </c>
    </row>
    <row r="20" spans="1:3" x14ac:dyDescent="0.3">
      <c r="A20" s="18">
        <v>44713</v>
      </c>
      <c r="B20" s="19">
        <v>997.09768000000008</v>
      </c>
      <c r="C20" s="19">
        <v>1022.025122</v>
      </c>
    </row>
    <row r="21" spans="1:3" x14ac:dyDescent="0.3">
      <c r="A21" s="18">
        <v>44682</v>
      </c>
      <c r="B21" s="19">
        <v>933.10584000000006</v>
      </c>
      <c r="C21" s="19">
        <v>956.43348600000002</v>
      </c>
    </row>
    <row r="22" spans="1:3" x14ac:dyDescent="0.3">
      <c r="A22" s="18">
        <v>44652</v>
      </c>
      <c r="B22" s="19">
        <v>941.12233000000003</v>
      </c>
      <c r="C22" s="19">
        <v>964.65038824999999</v>
      </c>
    </row>
    <row r="23" spans="1:3" x14ac:dyDescent="0.3">
      <c r="A23" s="18">
        <v>44621</v>
      </c>
      <c r="B23" s="19">
        <v>873.81182999999999</v>
      </c>
      <c r="C23" s="19">
        <v>895.65712574999986</v>
      </c>
    </row>
    <row r="24" spans="1:3" x14ac:dyDescent="0.3">
      <c r="A24" s="18">
        <v>44593</v>
      </c>
      <c r="B24" s="19">
        <v>792.14621999999997</v>
      </c>
      <c r="C24" s="19">
        <v>811.94987549999985</v>
      </c>
    </row>
    <row r="25" spans="1:3" x14ac:dyDescent="0.3">
      <c r="A25" s="18">
        <v>44562</v>
      </c>
      <c r="B25" s="19">
        <v>817.21127000000001</v>
      </c>
      <c r="C25" s="19">
        <v>837.64155174999996</v>
      </c>
    </row>
    <row r="26" spans="1:3" x14ac:dyDescent="0.3">
      <c r="A26" s="18">
        <v>44531</v>
      </c>
      <c r="B26" s="19">
        <v>793.22360000000003</v>
      </c>
      <c r="C26" s="19">
        <v>813.05418999999995</v>
      </c>
    </row>
    <row r="27" spans="1:3" x14ac:dyDescent="0.3">
      <c r="A27" s="18">
        <v>44501</v>
      </c>
      <c r="B27" s="19">
        <v>565.46587999999997</v>
      </c>
      <c r="C27" s="19">
        <v>579.6025269999999</v>
      </c>
    </row>
    <row r="28" spans="1:3" x14ac:dyDescent="0.3">
      <c r="A28" s="18">
        <v>44470</v>
      </c>
      <c r="B28" s="19">
        <v>516.10622000000001</v>
      </c>
      <c r="C28" s="19">
        <v>529.00887549999993</v>
      </c>
    </row>
    <row r="29" spans="1:3" x14ac:dyDescent="0.3">
      <c r="A29" s="18">
        <v>44440</v>
      </c>
      <c r="B29" s="19">
        <v>499.94552000000004</v>
      </c>
      <c r="C29" s="19">
        <v>512.44415800000002</v>
      </c>
    </row>
    <row r="30" spans="1:3" x14ac:dyDescent="0.3">
      <c r="A30" s="18">
        <v>44409</v>
      </c>
      <c r="B30" s="19">
        <v>507.11741000000001</v>
      </c>
      <c r="C30" s="19">
        <v>519.79534524999997</v>
      </c>
    </row>
    <row r="31" spans="1:3" x14ac:dyDescent="0.3">
      <c r="A31" s="18">
        <v>44378</v>
      </c>
      <c r="B31" s="19">
        <v>509.87163000000004</v>
      </c>
      <c r="C31" s="19">
        <v>522.61842075000004</v>
      </c>
    </row>
    <row r="32" spans="1:3" x14ac:dyDescent="0.3">
      <c r="A32" s="18">
        <v>44348</v>
      </c>
      <c r="B32" s="19">
        <v>536.58365000000003</v>
      </c>
      <c r="C32" s="19">
        <v>549.99824124999998</v>
      </c>
    </row>
    <row r="33" spans="1:3" x14ac:dyDescent="0.3">
      <c r="A33" s="18">
        <v>44317</v>
      </c>
      <c r="B33" s="19">
        <v>485.77477999999996</v>
      </c>
      <c r="C33" s="19">
        <v>497.91914949999995</v>
      </c>
    </row>
    <row r="34" spans="1:3" x14ac:dyDescent="0.3">
      <c r="A34" s="18">
        <v>44287</v>
      </c>
      <c r="B34" s="19">
        <v>467.05556000000001</v>
      </c>
      <c r="C34" s="19">
        <v>478.73194899999999</v>
      </c>
    </row>
    <row r="35" spans="1:3" x14ac:dyDescent="0.3">
      <c r="A35" s="18">
        <v>44256</v>
      </c>
      <c r="B35" s="19">
        <v>427.5324</v>
      </c>
      <c r="C35" s="19">
        <v>438.22070999999994</v>
      </c>
    </row>
    <row r="36" spans="1:3" x14ac:dyDescent="0.3">
      <c r="A36" s="18">
        <v>44228</v>
      </c>
      <c r="B36" s="19">
        <v>447.56693000000001</v>
      </c>
      <c r="C36" s="19">
        <v>458.75610324999997</v>
      </c>
    </row>
    <row r="37" spans="1:3" x14ac:dyDescent="0.3">
      <c r="A37" s="18">
        <v>44197</v>
      </c>
      <c r="B37" s="19">
        <v>467.74462999999997</v>
      </c>
      <c r="C37" s="19">
        <v>479.43824574999991</v>
      </c>
    </row>
    <row r="38" spans="1:3" x14ac:dyDescent="0.3">
      <c r="A38" s="18">
        <v>44166</v>
      </c>
      <c r="B38" s="19">
        <v>461.28447</v>
      </c>
      <c r="C38" s="19">
        <v>472.81658174999995</v>
      </c>
    </row>
    <row r="39" spans="1:3" x14ac:dyDescent="0.3">
      <c r="A39" s="18">
        <v>44136</v>
      </c>
      <c r="B39" s="19">
        <v>519.98314000000005</v>
      </c>
      <c r="C39" s="19">
        <v>532.98271850000003</v>
      </c>
    </row>
    <row r="40" spans="1:3" x14ac:dyDescent="0.3">
      <c r="A40" s="18">
        <v>44105</v>
      </c>
      <c r="B40" s="19">
        <v>482.59723000000002</v>
      </c>
      <c r="C40" s="19">
        <v>494.66216075</v>
      </c>
    </row>
    <row r="41" spans="1:3" x14ac:dyDescent="0.3">
      <c r="A41" s="18">
        <v>44075</v>
      </c>
      <c r="B41" s="19">
        <v>479.41658999999999</v>
      </c>
      <c r="C41" s="19">
        <v>491.40200474999995</v>
      </c>
    </row>
    <row r="42" spans="1:3" x14ac:dyDescent="0.3">
      <c r="A42" s="18">
        <v>44044</v>
      </c>
      <c r="B42" s="19">
        <v>457.98949999999996</v>
      </c>
      <c r="C42" s="19">
        <v>469.43923749999993</v>
      </c>
    </row>
    <row r="43" spans="1:3" x14ac:dyDescent="0.3">
      <c r="A43" s="18">
        <v>44013</v>
      </c>
      <c r="B43" s="19">
        <v>404.57267000000002</v>
      </c>
      <c r="C43" s="19">
        <v>414.68698674999996</v>
      </c>
    </row>
    <row r="44" spans="1:3" x14ac:dyDescent="0.3">
      <c r="A44" s="18">
        <v>43983</v>
      </c>
      <c r="B44" s="19">
        <v>392.62055000000004</v>
      </c>
      <c r="C44" s="19">
        <v>402.43606375000002</v>
      </c>
    </row>
    <row r="45" spans="1:3" x14ac:dyDescent="0.3">
      <c r="A45" s="18">
        <v>43952</v>
      </c>
      <c r="B45" s="19">
        <v>390.79435999999998</v>
      </c>
      <c r="C45" s="19">
        <v>400.56421899999992</v>
      </c>
    </row>
    <row r="46" spans="1:3" x14ac:dyDescent="0.3">
      <c r="A46" s="18">
        <v>43922</v>
      </c>
      <c r="B46" s="19">
        <v>345.98009000000002</v>
      </c>
      <c r="C46" s="19">
        <v>354.62959224999997</v>
      </c>
    </row>
    <row r="47" spans="1:3" x14ac:dyDescent="0.3">
      <c r="A47" s="18">
        <v>43891</v>
      </c>
      <c r="B47" s="19">
        <v>329.44241</v>
      </c>
      <c r="C47" s="19">
        <v>337.67847024999998</v>
      </c>
    </row>
    <row r="48" spans="1:3" x14ac:dyDescent="0.3">
      <c r="A48" s="18">
        <v>43862</v>
      </c>
      <c r="B48" s="19">
        <v>314.84422000000001</v>
      </c>
      <c r="C48" s="19">
        <v>322.71532550000001</v>
      </c>
    </row>
    <row r="49" spans="1:3" x14ac:dyDescent="0.3">
      <c r="A49" s="18">
        <v>43831</v>
      </c>
      <c r="B49" s="19">
        <v>299.44880999999998</v>
      </c>
      <c r="C49" s="19">
        <v>306.93503024999995</v>
      </c>
    </row>
    <row r="50" spans="1:3" x14ac:dyDescent="0.3">
      <c r="A50" s="18">
        <v>43800</v>
      </c>
      <c r="B50" s="19">
        <v>278.56762000000003</v>
      </c>
      <c r="C50" s="19">
        <v>285.53181050000001</v>
      </c>
    </row>
    <row r="51" spans="1:3" x14ac:dyDescent="0.3">
      <c r="A51" s="18">
        <v>43770</v>
      </c>
      <c r="B51" s="19">
        <v>286.07322999999997</v>
      </c>
      <c r="C51" s="19">
        <v>293.22506074999995</v>
      </c>
    </row>
    <row r="52" spans="1:3" x14ac:dyDescent="0.3">
      <c r="A52" s="18">
        <v>43739</v>
      </c>
      <c r="B52" s="19">
        <v>275.72070000000002</v>
      </c>
      <c r="C52" s="19">
        <v>282.61371750000001</v>
      </c>
    </row>
    <row r="53" spans="1:3" x14ac:dyDescent="0.3">
      <c r="A53" s="18">
        <v>43709</v>
      </c>
      <c r="B53" s="19">
        <v>296.12706000000003</v>
      </c>
      <c r="C53" s="19">
        <v>303.5302365</v>
      </c>
    </row>
    <row r="54" spans="1:3" x14ac:dyDescent="0.3">
      <c r="A54" s="18">
        <v>43678</v>
      </c>
      <c r="B54" s="19">
        <v>260.98036999999999</v>
      </c>
      <c r="C54" s="19">
        <v>267.50487924999999</v>
      </c>
    </row>
    <row r="55" spans="1:3" x14ac:dyDescent="0.3">
      <c r="A55" s="18">
        <v>43647</v>
      </c>
      <c r="B55" s="19">
        <v>264.62039000000004</v>
      </c>
      <c r="C55" s="19">
        <v>271.23589975000004</v>
      </c>
    </row>
    <row r="56" spans="1:3" x14ac:dyDescent="0.3">
      <c r="A56" s="18">
        <v>43617</v>
      </c>
      <c r="B56" s="19">
        <v>253.18120999999999</v>
      </c>
      <c r="C56" s="19">
        <v>259.51074024999997</v>
      </c>
    </row>
    <row r="57" spans="1:3" x14ac:dyDescent="0.3">
      <c r="A57" s="18">
        <v>43586</v>
      </c>
      <c r="B57" s="19">
        <v>253.50668999999999</v>
      </c>
      <c r="C57" s="19">
        <v>259.84435724999997</v>
      </c>
    </row>
    <row r="58" spans="1:3" x14ac:dyDescent="0.3">
      <c r="A58" s="18">
        <v>43556</v>
      </c>
      <c r="B58" s="19">
        <v>239.50178000000002</v>
      </c>
      <c r="C58" s="19">
        <v>245.48932450000001</v>
      </c>
    </row>
    <row r="59" spans="1:3" x14ac:dyDescent="0.3">
      <c r="A59" s="18">
        <v>43525</v>
      </c>
      <c r="B59" s="19">
        <v>232.53589000000002</v>
      </c>
      <c r="C59" s="19">
        <v>238.34928725</v>
      </c>
    </row>
    <row r="60" spans="1:3" x14ac:dyDescent="0.3">
      <c r="A60" s="18">
        <v>43497</v>
      </c>
      <c r="B60" s="19">
        <v>226.68858000000003</v>
      </c>
      <c r="C60" s="19">
        <v>232.3557945</v>
      </c>
    </row>
    <row r="61" spans="1:3" x14ac:dyDescent="0.3">
      <c r="A61" s="18">
        <v>43466</v>
      </c>
      <c r="B61" s="19">
        <v>224.43597</v>
      </c>
      <c r="C61" s="19">
        <v>230.04686924999999</v>
      </c>
    </row>
    <row r="62" spans="1:3" x14ac:dyDescent="0.3">
      <c r="A62" s="18">
        <v>43435</v>
      </c>
      <c r="B62" s="19">
        <v>209.68431000000001</v>
      </c>
      <c r="C62" s="19">
        <v>214.92641774999998</v>
      </c>
    </row>
    <row r="63" spans="1:3" x14ac:dyDescent="0.3">
      <c r="A63" s="18">
        <v>43405</v>
      </c>
      <c r="B63" s="19">
        <v>224.89431999999999</v>
      </c>
      <c r="C63" s="19">
        <v>230.51667799999998</v>
      </c>
    </row>
    <row r="64" spans="1:3" x14ac:dyDescent="0.3">
      <c r="A64" s="18">
        <v>43374</v>
      </c>
      <c r="B64" s="19">
        <v>238.37393000000003</v>
      </c>
      <c r="C64" s="19">
        <v>244.33327825000001</v>
      </c>
    </row>
    <row r="65" spans="1:3" x14ac:dyDescent="0.3">
      <c r="A65" s="18">
        <v>43344</v>
      </c>
      <c r="B65" s="19">
        <v>261.58085999999997</v>
      </c>
      <c r="C65" s="19">
        <v>268.12038149999995</v>
      </c>
    </row>
    <row r="66" spans="1:3" x14ac:dyDescent="0.3">
      <c r="A66" s="18">
        <v>43313</v>
      </c>
      <c r="B66" s="19">
        <v>199.38740000000001</v>
      </c>
      <c r="C66" s="19">
        <v>204.372085</v>
      </c>
    </row>
    <row r="67" spans="1:3" x14ac:dyDescent="0.3">
      <c r="A67" s="18">
        <v>43282</v>
      </c>
      <c r="B67" s="19">
        <v>190.82707000000002</v>
      </c>
      <c r="C67" s="19">
        <v>195.59774675</v>
      </c>
    </row>
    <row r="68" spans="1:3" x14ac:dyDescent="0.3">
      <c r="A68" s="18">
        <v>43252</v>
      </c>
      <c r="B68" s="19">
        <v>194.96046000000001</v>
      </c>
      <c r="C68" s="19">
        <v>199.83447150000001</v>
      </c>
    </row>
    <row r="69" spans="1:3" x14ac:dyDescent="0.3">
      <c r="A69" s="18">
        <v>43221</v>
      </c>
      <c r="B69" s="19">
        <v>176.78096000000002</v>
      </c>
      <c r="C69" s="19">
        <v>181.20048400000002</v>
      </c>
    </row>
    <row r="70" spans="1:3" x14ac:dyDescent="0.3">
      <c r="A70" s="18">
        <v>43191</v>
      </c>
      <c r="B70" s="19">
        <v>173.71361999999999</v>
      </c>
      <c r="C70" s="19">
        <v>178.05646049999999</v>
      </c>
    </row>
    <row r="71" spans="1:3" x14ac:dyDescent="0.3">
      <c r="A71" s="18">
        <v>43160</v>
      </c>
      <c r="B71" s="19">
        <v>165.88973999999999</v>
      </c>
      <c r="C71" s="19">
        <v>170.03698349999996</v>
      </c>
    </row>
    <row r="72" spans="1:3" x14ac:dyDescent="0.3">
      <c r="A72" s="18">
        <v>43132</v>
      </c>
      <c r="B72" s="19">
        <v>167.39972</v>
      </c>
      <c r="C72" s="19">
        <v>171.58471299999999</v>
      </c>
    </row>
    <row r="73" spans="1:3" x14ac:dyDescent="0.3">
      <c r="A73" s="18">
        <v>43101</v>
      </c>
      <c r="B73" s="19">
        <v>164.02956</v>
      </c>
      <c r="C73" s="19">
        <v>168.13029899999998</v>
      </c>
    </row>
    <row r="74" spans="1:3" x14ac:dyDescent="0.3">
      <c r="A74" s="18">
        <v>43070</v>
      </c>
      <c r="B74" s="19">
        <v>165.42624000000001</v>
      </c>
      <c r="C74" s="19">
        <v>169.56189599999999</v>
      </c>
    </row>
    <row r="75" spans="1:3" x14ac:dyDescent="0.3">
      <c r="A75" s="18">
        <v>43040</v>
      </c>
      <c r="B75" s="19">
        <v>159.29156</v>
      </c>
      <c r="C75" s="19">
        <v>163.27384899999998</v>
      </c>
    </row>
    <row r="76" spans="1:3" x14ac:dyDescent="0.3">
      <c r="A76" s="18">
        <v>43009</v>
      </c>
      <c r="B76" s="19">
        <v>151.16382999999999</v>
      </c>
      <c r="C76" s="19">
        <v>154.94292574999997</v>
      </c>
    </row>
    <row r="77" spans="1:3" x14ac:dyDescent="0.3">
      <c r="A77" s="18">
        <v>42979</v>
      </c>
      <c r="B77" s="19">
        <v>151.08348999999998</v>
      </c>
      <c r="C77" s="19">
        <v>154.86057724999998</v>
      </c>
    </row>
    <row r="78" spans="1:3" x14ac:dyDescent="0.3">
      <c r="A78" s="18">
        <v>42948</v>
      </c>
      <c r="B78" s="19">
        <v>148.15828999999999</v>
      </c>
      <c r="C78" s="19">
        <v>151.86224724999997</v>
      </c>
    </row>
    <row r="79" spans="1:3" x14ac:dyDescent="0.3">
      <c r="A79" s="18">
        <v>42917</v>
      </c>
      <c r="B79" s="19">
        <v>144.86435</v>
      </c>
      <c r="C79" s="19">
        <v>148.48595874999998</v>
      </c>
    </row>
    <row r="80" spans="1:3" x14ac:dyDescent="0.3">
      <c r="A80" s="18">
        <v>42887</v>
      </c>
      <c r="B80" s="19">
        <v>148.29425000000001</v>
      </c>
      <c r="C80" s="19">
        <v>152.00160624999998</v>
      </c>
    </row>
    <row r="81" spans="1:3" x14ac:dyDescent="0.3">
      <c r="A81" s="18">
        <v>42856</v>
      </c>
      <c r="B81" s="19">
        <v>149.49317000000002</v>
      </c>
      <c r="C81" s="19">
        <v>153.23049925000001</v>
      </c>
    </row>
    <row r="82" spans="1:3" x14ac:dyDescent="0.3">
      <c r="A82" s="18">
        <v>42826</v>
      </c>
      <c r="B82" s="19">
        <v>150.19151000000002</v>
      </c>
      <c r="C82" s="19">
        <v>153.94629775000001</v>
      </c>
    </row>
    <row r="83" spans="1:3" x14ac:dyDescent="0.3">
      <c r="A83" s="18">
        <v>42795</v>
      </c>
      <c r="B83" s="19">
        <v>150.37279000000001</v>
      </c>
      <c r="C83" s="19">
        <v>154.13210974999998</v>
      </c>
    </row>
    <row r="84" spans="1:3" x14ac:dyDescent="0.3">
      <c r="A84" s="18">
        <v>42767</v>
      </c>
      <c r="B84" s="19">
        <v>151.42236</v>
      </c>
      <c r="C84" s="19">
        <v>155.20791899999998</v>
      </c>
    </row>
    <row r="85" spans="1:3" x14ac:dyDescent="0.3">
      <c r="A85" s="18">
        <v>42736</v>
      </c>
      <c r="B85" s="19">
        <v>135.29874000000001</v>
      </c>
      <c r="C85" s="19">
        <v>138.6812085</v>
      </c>
    </row>
    <row r="86" spans="1:3" x14ac:dyDescent="0.3">
      <c r="A86" s="18">
        <v>42705</v>
      </c>
      <c r="B86" s="19">
        <v>133.44268000000002</v>
      </c>
      <c r="C86" s="19">
        <v>136.77874700000001</v>
      </c>
    </row>
    <row r="87" spans="1:3" x14ac:dyDescent="0.3">
      <c r="A87" s="18">
        <v>42675</v>
      </c>
      <c r="B87" s="19">
        <v>130.87900999999999</v>
      </c>
      <c r="C87" s="19">
        <v>134.15098524999999</v>
      </c>
    </row>
    <row r="88" spans="1:3" x14ac:dyDescent="0.3">
      <c r="A88" s="18">
        <v>42644</v>
      </c>
      <c r="B88" s="19">
        <v>130.95729</v>
      </c>
      <c r="C88" s="19">
        <v>134.23122225</v>
      </c>
    </row>
    <row r="89" spans="1:3" x14ac:dyDescent="0.3">
      <c r="A89" s="18">
        <v>42614</v>
      </c>
      <c r="B89" s="19">
        <v>128.28341</v>
      </c>
      <c r="C89" s="19">
        <v>131.49049524999998</v>
      </c>
    </row>
    <row r="90" spans="1:3" x14ac:dyDescent="0.3">
      <c r="A90" s="18">
        <v>42583</v>
      </c>
      <c r="B90" s="19">
        <v>133.44165000000001</v>
      </c>
      <c r="C90" s="19">
        <v>136.77769125</v>
      </c>
    </row>
    <row r="91" spans="1:3" x14ac:dyDescent="0.3">
      <c r="A91" s="18">
        <v>42552</v>
      </c>
      <c r="B91" s="19">
        <v>126.18015</v>
      </c>
      <c r="C91" s="19">
        <v>129.33465374999997</v>
      </c>
    </row>
    <row r="92" spans="1:3" x14ac:dyDescent="0.3">
      <c r="A92" s="18">
        <v>42522</v>
      </c>
      <c r="B92" s="19">
        <v>118.82285999999999</v>
      </c>
      <c r="C92" s="19">
        <v>121.79343149999998</v>
      </c>
    </row>
    <row r="93" spans="1:3" x14ac:dyDescent="0.3">
      <c r="A93" s="18">
        <v>42491</v>
      </c>
      <c r="B93" s="19">
        <v>119.83947000000001</v>
      </c>
      <c r="C93" s="19">
        <v>122.83545674999999</v>
      </c>
    </row>
    <row r="94" spans="1:3" x14ac:dyDescent="0.3">
      <c r="A94" s="18">
        <v>42461</v>
      </c>
      <c r="B94" s="19">
        <v>114.91504</v>
      </c>
      <c r="C94" s="19">
        <v>117.787916</v>
      </c>
    </row>
    <row r="95" spans="1:3" x14ac:dyDescent="0.3">
      <c r="A95" s="18">
        <v>42430</v>
      </c>
      <c r="B95" s="19">
        <v>121.74703</v>
      </c>
      <c r="C95" s="19">
        <v>124.79070574999999</v>
      </c>
    </row>
    <row r="96" spans="1:3" x14ac:dyDescent="0.3">
      <c r="A96" s="18">
        <v>42401</v>
      </c>
      <c r="B96" s="19">
        <v>109.40145000000001</v>
      </c>
      <c r="C96" s="19">
        <v>112.13648625</v>
      </c>
    </row>
    <row r="97" spans="1:3" x14ac:dyDescent="0.3">
      <c r="A97" s="18">
        <v>42370</v>
      </c>
      <c r="B97" s="19">
        <v>102.97940000000001</v>
      </c>
      <c r="C97" s="19">
        <v>105.55388500000001</v>
      </c>
    </row>
    <row r="98" spans="1:3" x14ac:dyDescent="0.3">
      <c r="A98" s="18">
        <v>42339</v>
      </c>
      <c r="B98" s="19">
        <v>102.63229</v>
      </c>
      <c r="C98" s="19">
        <v>105.19809724999999</v>
      </c>
    </row>
    <row r="99" spans="1:3" x14ac:dyDescent="0.3">
      <c r="A99" s="18">
        <v>42309</v>
      </c>
      <c r="B99" s="19">
        <v>107.58762</v>
      </c>
      <c r="C99" s="19">
        <v>110.2773105</v>
      </c>
    </row>
    <row r="100" spans="1:3" x14ac:dyDescent="0.3">
      <c r="A100" s="18">
        <v>42278</v>
      </c>
      <c r="B100" s="19">
        <v>111.73131000000001</v>
      </c>
      <c r="C100" s="19">
        <v>114.52459275</v>
      </c>
    </row>
    <row r="101" spans="1:3" x14ac:dyDescent="0.3">
      <c r="A101" s="18">
        <v>42248</v>
      </c>
      <c r="B101" s="19">
        <v>109.61466</v>
      </c>
      <c r="C101" s="19">
        <v>112.35502649999999</v>
      </c>
    </row>
    <row r="102" spans="1:3" x14ac:dyDescent="0.3">
      <c r="A102" s="18">
        <v>42217</v>
      </c>
      <c r="B102" s="19">
        <v>100.38688999999999</v>
      </c>
      <c r="C102" s="19">
        <v>102.89656224999999</v>
      </c>
    </row>
    <row r="103" spans="1:3" x14ac:dyDescent="0.3">
      <c r="A103" s="18">
        <v>42186</v>
      </c>
      <c r="B103" s="19">
        <v>104.18965</v>
      </c>
      <c r="C103" s="19">
        <v>106.79439124999999</v>
      </c>
    </row>
    <row r="104" spans="1:3" x14ac:dyDescent="0.3">
      <c r="A104" s="18">
        <v>42156</v>
      </c>
      <c r="B104" s="19">
        <v>105.00232000000001</v>
      </c>
      <c r="C104" s="19">
        <v>107.62737800000001</v>
      </c>
    </row>
    <row r="105" spans="1:3" x14ac:dyDescent="0.3">
      <c r="A105" s="18">
        <v>42125</v>
      </c>
      <c r="B105" s="19">
        <v>104.95288000000001</v>
      </c>
      <c r="C105" s="19">
        <v>107.576702</v>
      </c>
    </row>
    <row r="106" spans="1:3" x14ac:dyDescent="0.3">
      <c r="A106" s="18">
        <v>42095</v>
      </c>
      <c r="B106" s="19">
        <v>101.87730000000001</v>
      </c>
      <c r="C106" s="19">
        <v>104.4242325</v>
      </c>
    </row>
    <row r="107" spans="1:3" x14ac:dyDescent="0.3">
      <c r="A107" s="18">
        <v>42064</v>
      </c>
      <c r="B107" s="19">
        <v>100.78653</v>
      </c>
      <c r="C107" s="19">
        <v>103.30619324999999</v>
      </c>
    </row>
    <row r="108" spans="1:3" x14ac:dyDescent="0.3">
      <c r="A108" s="18">
        <v>42036</v>
      </c>
      <c r="B108" s="19">
        <v>103.75190000000001</v>
      </c>
      <c r="C108" s="19">
        <v>106.3456975</v>
      </c>
    </row>
    <row r="109" spans="1:3" x14ac:dyDescent="0.3">
      <c r="A109" s="18">
        <v>42005</v>
      </c>
      <c r="B109" s="19">
        <v>91.523740000000004</v>
      </c>
      <c r="C109" s="19">
        <v>93.811833499999992</v>
      </c>
    </row>
    <row r="110" spans="1:3" x14ac:dyDescent="0.3">
      <c r="A110" s="18">
        <v>41974</v>
      </c>
      <c r="B110" s="19">
        <v>84.689689999999999</v>
      </c>
      <c r="C110" s="19">
        <v>86.806932249999988</v>
      </c>
    </row>
    <row r="111" spans="1:3" x14ac:dyDescent="0.3">
      <c r="A111" s="18">
        <v>41944</v>
      </c>
      <c r="B111" s="19">
        <v>86.39743</v>
      </c>
      <c r="C111" s="19">
        <v>88.557365749999988</v>
      </c>
    </row>
    <row r="112" spans="1:3" x14ac:dyDescent="0.3">
      <c r="A112" s="18">
        <v>41913</v>
      </c>
      <c r="B112" s="19">
        <v>91.163240000000002</v>
      </c>
      <c r="C112" s="19">
        <v>93.442320999999993</v>
      </c>
    </row>
    <row r="113" spans="1:3" x14ac:dyDescent="0.3">
      <c r="A113" s="18">
        <v>41883</v>
      </c>
      <c r="B113" s="19">
        <v>92.089209999999994</v>
      </c>
      <c r="C113" s="19">
        <v>94.391440249999988</v>
      </c>
    </row>
    <row r="114" spans="1:3" x14ac:dyDescent="0.3">
      <c r="A114" s="18">
        <v>41852</v>
      </c>
      <c r="B114" s="19">
        <v>91.004620000000003</v>
      </c>
      <c r="C114" s="19">
        <v>93.279735500000001</v>
      </c>
    </row>
    <row r="115" spans="1:3" x14ac:dyDescent="0.3">
      <c r="A115" s="18">
        <v>41821</v>
      </c>
      <c r="B115" s="19">
        <v>93.053290000000004</v>
      </c>
      <c r="C115" s="19">
        <v>95.379622249999997</v>
      </c>
    </row>
    <row r="116" spans="1:3" x14ac:dyDescent="0.3">
      <c r="A116" s="18">
        <v>41791</v>
      </c>
      <c r="B116" s="19">
        <v>86.771320000000003</v>
      </c>
      <c r="C116" s="19">
        <v>88.940602999999996</v>
      </c>
    </row>
    <row r="117" spans="1:3" x14ac:dyDescent="0.3">
      <c r="A117" s="18">
        <v>41760</v>
      </c>
      <c r="B117" s="19">
        <v>90.358810000000005</v>
      </c>
      <c r="C117" s="19">
        <v>92.617780249999996</v>
      </c>
    </row>
    <row r="118" spans="1:3" x14ac:dyDescent="0.3">
      <c r="A118" s="18">
        <v>41730</v>
      </c>
      <c r="B118" s="19">
        <v>90.97166</v>
      </c>
      <c r="C118" s="19">
        <v>93.24595149999999</v>
      </c>
    </row>
    <row r="119" spans="1:3" x14ac:dyDescent="0.3">
      <c r="A119" s="18">
        <v>41699</v>
      </c>
      <c r="B119" s="19">
        <v>96.971410000000006</v>
      </c>
      <c r="C119" s="19">
        <v>99.395695250000003</v>
      </c>
    </row>
    <row r="120" spans="1:3" x14ac:dyDescent="0.3">
      <c r="A120" s="18">
        <v>41671</v>
      </c>
      <c r="B120" s="19">
        <v>92.923510000000007</v>
      </c>
      <c r="C120" s="19">
        <v>95.246597749999992</v>
      </c>
    </row>
    <row r="121" spans="1:3" x14ac:dyDescent="0.3">
      <c r="A121" s="18">
        <v>41640</v>
      </c>
      <c r="B121" s="19">
        <v>85.462190000000007</v>
      </c>
      <c r="C121" s="19">
        <v>87.598744749999994</v>
      </c>
    </row>
    <row r="122" spans="1:3" x14ac:dyDescent="0.3">
      <c r="A122" s="18">
        <v>41609</v>
      </c>
      <c r="B122" s="19">
        <v>83.580380000000005</v>
      </c>
      <c r="C122" s="19">
        <v>85.669889499999996</v>
      </c>
    </row>
    <row r="123" spans="1:3" x14ac:dyDescent="0.3">
      <c r="A123" s="18">
        <v>41579</v>
      </c>
      <c r="B123" s="19">
        <v>87.384169999999997</v>
      </c>
      <c r="C123" s="19">
        <v>89.56877424999999</v>
      </c>
    </row>
    <row r="124" spans="1:3" x14ac:dyDescent="0.3">
      <c r="A124" s="18">
        <v>41548</v>
      </c>
      <c r="B124" s="19">
        <v>88.743770000000012</v>
      </c>
      <c r="C124" s="19">
        <v>90.962364250000007</v>
      </c>
    </row>
    <row r="125" spans="1:3" x14ac:dyDescent="0.3">
      <c r="A125" s="18">
        <v>41518</v>
      </c>
      <c r="B125" s="19">
        <v>93.652749999999997</v>
      </c>
      <c r="C125" s="19">
        <v>95.994068749999983</v>
      </c>
    </row>
    <row r="126" spans="1:3" x14ac:dyDescent="0.3">
      <c r="A126" s="18">
        <v>41487</v>
      </c>
      <c r="B126" s="19">
        <v>84.795779999999993</v>
      </c>
      <c r="C126" s="19">
        <v>86.91567449999998</v>
      </c>
    </row>
    <row r="127" spans="1:3" x14ac:dyDescent="0.3">
      <c r="A127" s="18">
        <v>41456</v>
      </c>
      <c r="B127" s="19">
        <v>78.77234</v>
      </c>
      <c r="C127" s="19">
        <v>80.741648499999997</v>
      </c>
    </row>
    <row r="128" spans="1:3" x14ac:dyDescent="0.3">
      <c r="A128" s="18">
        <v>41426</v>
      </c>
      <c r="B128" s="19">
        <v>86.599310000000003</v>
      </c>
      <c r="C128" s="19">
        <v>88.764292749999996</v>
      </c>
    </row>
    <row r="129" spans="1:3" x14ac:dyDescent="0.3">
      <c r="A129" s="18">
        <v>41395</v>
      </c>
      <c r="B129" s="19">
        <v>87.568539999999999</v>
      </c>
      <c r="C129" s="19">
        <v>89.757753499999993</v>
      </c>
    </row>
    <row r="130" spans="1:3" x14ac:dyDescent="0.3">
      <c r="A130" s="1"/>
    </row>
    <row r="131" spans="1:3" x14ac:dyDescent="0.3">
      <c r="A131" s="1"/>
    </row>
    <row r="132" spans="1:3" x14ac:dyDescent="0.3">
      <c r="A132" s="1"/>
    </row>
    <row r="133" spans="1:3" x14ac:dyDescent="0.3">
      <c r="A133" s="1"/>
    </row>
    <row r="134" spans="1:3" x14ac:dyDescent="0.3">
      <c r="A134" s="1"/>
    </row>
    <row r="135" spans="1:3" x14ac:dyDescent="0.3">
      <c r="A135" s="1"/>
    </row>
    <row r="136" spans="1:3" x14ac:dyDescent="0.3">
      <c r="A136" s="1"/>
    </row>
    <row r="137" spans="1:3" x14ac:dyDescent="0.3">
      <c r="A137" s="1"/>
    </row>
    <row r="138" spans="1:3" x14ac:dyDescent="0.3">
      <c r="A138" s="1"/>
    </row>
    <row r="139" spans="1:3" x14ac:dyDescent="0.3">
      <c r="A139" s="1"/>
    </row>
    <row r="140" spans="1:3" x14ac:dyDescent="0.3">
      <c r="A140" s="1"/>
    </row>
    <row r="141" spans="1:3" x14ac:dyDescent="0.3">
      <c r="A141" s="1"/>
    </row>
    <row r="142" spans="1:3" x14ac:dyDescent="0.3">
      <c r="A142" s="1"/>
    </row>
    <row r="143" spans="1:3" x14ac:dyDescent="0.3">
      <c r="A143" s="1"/>
    </row>
    <row r="144" spans="1:3" x14ac:dyDescent="0.3">
      <c r="A144" s="1"/>
    </row>
    <row r="145" spans="1:1" x14ac:dyDescent="0.3">
      <c r="A145" s="1"/>
    </row>
    <row r="146" spans="1:1" x14ac:dyDescent="0.3">
      <c r="A146" s="1"/>
    </row>
    <row r="147" spans="1:1" x14ac:dyDescent="0.3">
      <c r="A147" s="1"/>
    </row>
    <row r="148" spans="1:1" x14ac:dyDescent="0.3">
      <c r="A148" s="1"/>
    </row>
    <row r="149" spans="1:1" x14ac:dyDescent="0.3">
      <c r="A149" s="1"/>
    </row>
    <row r="150" spans="1:1" x14ac:dyDescent="0.3">
      <c r="A150" s="1"/>
    </row>
    <row r="151" spans="1:1" x14ac:dyDescent="0.3">
      <c r="A151" s="1"/>
    </row>
    <row r="152" spans="1:1" x14ac:dyDescent="0.3">
      <c r="A152" s="1"/>
    </row>
    <row r="153" spans="1:1" x14ac:dyDescent="0.3">
      <c r="A153" s="1"/>
    </row>
    <row r="154" spans="1:1" x14ac:dyDescent="0.3">
      <c r="A154" s="1"/>
    </row>
    <row r="155" spans="1:1" x14ac:dyDescent="0.3">
      <c r="A155" s="1"/>
    </row>
    <row r="156" spans="1:1" x14ac:dyDescent="0.3">
      <c r="A156" s="1"/>
    </row>
    <row r="157" spans="1:1" x14ac:dyDescent="0.3">
      <c r="A157" s="1"/>
    </row>
    <row r="158" spans="1:1" x14ac:dyDescent="0.3">
      <c r="A158" s="1"/>
    </row>
    <row r="159" spans="1:1" x14ac:dyDescent="0.3">
      <c r="A159" s="1"/>
    </row>
    <row r="160" spans="1:1" x14ac:dyDescent="0.3">
      <c r="A160" s="1"/>
    </row>
    <row r="161" spans="1:1" x14ac:dyDescent="0.3">
      <c r="A161" s="1"/>
    </row>
    <row r="162" spans="1:1" x14ac:dyDescent="0.3">
      <c r="A162" s="1"/>
    </row>
    <row r="163" spans="1:1" x14ac:dyDescent="0.3">
      <c r="A163" s="1"/>
    </row>
    <row r="164" spans="1:1" x14ac:dyDescent="0.3">
      <c r="A164" s="1"/>
    </row>
    <row r="165" spans="1:1" x14ac:dyDescent="0.3">
      <c r="A165" s="1"/>
    </row>
    <row r="166" spans="1:1" x14ac:dyDescent="0.3">
      <c r="A166" s="1"/>
    </row>
    <row r="167" spans="1:1" x14ac:dyDescent="0.3">
      <c r="A167" s="1"/>
    </row>
    <row r="168" spans="1:1" x14ac:dyDescent="0.3">
      <c r="A168" s="1"/>
    </row>
    <row r="169" spans="1:1" x14ac:dyDescent="0.3">
      <c r="A169" s="1"/>
    </row>
    <row r="170" spans="1:1" x14ac:dyDescent="0.3">
      <c r="A170" s="1"/>
    </row>
    <row r="171" spans="1:1" x14ac:dyDescent="0.3">
      <c r="A171" s="1"/>
    </row>
    <row r="172" spans="1:1" x14ac:dyDescent="0.3">
      <c r="A172" s="1"/>
    </row>
    <row r="173" spans="1:1" x14ac:dyDescent="0.3">
      <c r="A173" s="1"/>
    </row>
    <row r="174" spans="1:1" x14ac:dyDescent="0.3">
      <c r="A174" s="1"/>
    </row>
    <row r="175" spans="1:1" x14ac:dyDescent="0.3">
      <c r="A175" s="1"/>
    </row>
    <row r="176" spans="1:1" x14ac:dyDescent="0.3">
      <c r="A176" s="1"/>
    </row>
    <row r="177" spans="1:1" x14ac:dyDescent="0.3">
      <c r="A177" s="1"/>
    </row>
    <row r="178" spans="1:1" x14ac:dyDescent="0.3">
      <c r="A178" s="1"/>
    </row>
    <row r="179" spans="1:1" x14ac:dyDescent="0.3">
      <c r="A179" s="1"/>
    </row>
    <row r="180" spans="1:1" x14ac:dyDescent="0.3">
      <c r="A180" s="1"/>
    </row>
    <row r="181" spans="1:1" x14ac:dyDescent="0.3">
      <c r="A181" s="1"/>
    </row>
    <row r="182" spans="1:1" x14ac:dyDescent="0.3">
      <c r="A182" s="1"/>
    </row>
    <row r="183" spans="1:1" x14ac:dyDescent="0.3">
      <c r="A183" s="1"/>
    </row>
    <row r="184" spans="1:1" x14ac:dyDescent="0.3">
      <c r="A184" s="1"/>
    </row>
    <row r="185" spans="1:1" x14ac:dyDescent="0.3">
      <c r="A185" s="1"/>
    </row>
    <row r="186" spans="1:1" x14ac:dyDescent="0.3">
      <c r="A186" s="1"/>
    </row>
    <row r="187" spans="1:1" x14ac:dyDescent="0.3">
      <c r="A187" s="1"/>
    </row>
    <row r="188" spans="1:1" x14ac:dyDescent="0.3">
      <c r="A188" s="1"/>
    </row>
    <row r="189" spans="1:1" x14ac:dyDescent="0.3">
      <c r="A189" s="1"/>
    </row>
    <row r="190" spans="1:1" x14ac:dyDescent="0.3">
      <c r="A190" s="1"/>
    </row>
    <row r="191" spans="1:1" x14ac:dyDescent="0.3">
      <c r="A191" s="1"/>
    </row>
    <row r="192" spans="1:1" x14ac:dyDescent="0.3">
      <c r="A192" s="1"/>
    </row>
    <row r="193" spans="1:1" x14ac:dyDescent="0.3">
      <c r="A193" s="1"/>
    </row>
    <row r="194" spans="1:1" x14ac:dyDescent="0.3">
      <c r="A194" s="1"/>
    </row>
    <row r="195" spans="1:1" x14ac:dyDescent="0.3">
      <c r="A195" s="1"/>
    </row>
    <row r="196" spans="1:1" x14ac:dyDescent="0.3">
      <c r="A196" s="1"/>
    </row>
    <row r="197" spans="1:1" x14ac:dyDescent="0.3">
      <c r="A197" s="1"/>
    </row>
    <row r="198" spans="1:1" x14ac:dyDescent="0.3">
      <c r="A198" s="1"/>
    </row>
    <row r="199" spans="1:1" x14ac:dyDescent="0.3">
      <c r="A199" s="1"/>
    </row>
    <row r="200" spans="1:1" x14ac:dyDescent="0.3">
      <c r="A200" s="1"/>
    </row>
    <row r="201" spans="1:1" x14ac:dyDescent="0.3">
      <c r="A201" s="1"/>
    </row>
    <row r="202" spans="1:1" x14ac:dyDescent="0.3">
      <c r="A202" s="1"/>
    </row>
    <row r="203" spans="1:1" x14ac:dyDescent="0.3">
      <c r="A203" s="1"/>
    </row>
    <row r="204" spans="1:1" x14ac:dyDescent="0.3">
      <c r="A204" s="1"/>
    </row>
    <row r="205" spans="1:1" x14ac:dyDescent="0.3">
      <c r="A205" s="1"/>
    </row>
    <row r="206" spans="1:1" x14ac:dyDescent="0.3">
      <c r="A206" s="1"/>
    </row>
    <row r="207" spans="1:1" x14ac:dyDescent="0.3">
      <c r="A207" s="1"/>
    </row>
    <row r="208" spans="1:1" x14ac:dyDescent="0.3">
      <c r="A208" s="1"/>
    </row>
    <row r="209" spans="1:1" x14ac:dyDescent="0.3">
      <c r="A209" s="1"/>
    </row>
    <row r="210" spans="1:1" x14ac:dyDescent="0.3">
      <c r="A210" s="1"/>
    </row>
    <row r="211" spans="1:1" x14ac:dyDescent="0.3">
      <c r="A211" s="1"/>
    </row>
    <row r="212" spans="1:1" x14ac:dyDescent="0.3">
      <c r="A212" s="1"/>
    </row>
    <row r="213" spans="1:1" x14ac:dyDescent="0.3">
      <c r="A213" s="1"/>
    </row>
    <row r="214" spans="1:1" x14ac:dyDescent="0.3">
      <c r="A214" s="1"/>
    </row>
    <row r="215" spans="1:1" x14ac:dyDescent="0.3">
      <c r="A215" s="1"/>
    </row>
    <row r="216" spans="1:1" x14ac:dyDescent="0.3">
      <c r="A216" s="1"/>
    </row>
    <row r="217" spans="1:1" x14ac:dyDescent="0.3">
      <c r="A217" s="1"/>
    </row>
    <row r="218" spans="1:1" x14ac:dyDescent="0.3">
      <c r="A218" s="1"/>
    </row>
    <row r="219" spans="1:1" x14ac:dyDescent="0.3">
      <c r="A219" s="1"/>
    </row>
    <row r="220" spans="1:1" x14ac:dyDescent="0.3">
      <c r="A220" s="1"/>
    </row>
    <row r="221" spans="1:1" x14ac:dyDescent="0.3">
      <c r="A221" s="1"/>
    </row>
    <row r="222" spans="1:1" x14ac:dyDescent="0.3">
      <c r="A222" s="1"/>
    </row>
    <row r="223" spans="1:1" x14ac:dyDescent="0.3">
      <c r="A223" s="1"/>
    </row>
    <row r="224" spans="1:1" x14ac:dyDescent="0.3">
      <c r="A224" s="1"/>
    </row>
    <row r="225" spans="1:1" x14ac:dyDescent="0.3">
      <c r="A225" s="1"/>
    </row>
    <row r="226" spans="1:1" x14ac:dyDescent="0.3">
      <c r="A226" s="1"/>
    </row>
    <row r="227" spans="1:1" x14ac:dyDescent="0.3">
      <c r="A227" s="1"/>
    </row>
    <row r="228" spans="1:1" x14ac:dyDescent="0.3">
      <c r="A228" s="1"/>
    </row>
    <row r="229" spans="1:1" x14ac:dyDescent="0.3">
      <c r="A229" s="1"/>
    </row>
    <row r="230" spans="1:1" x14ac:dyDescent="0.3">
      <c r="A230" s="1"/>
    </row>
    <row r="231" spans="1:1" x14ac:dyDescent="0.3">
      <c r="A231" s="1"/>
    </row>
    <row r="232" spans="1:1" x14ac:dyDescent="0.3">
      <c r="A232" s="1"/>
    </row>
    <row r="233" spans="1:1" x14ac:dyDescent="0.3">
      <c r="A233" s="1"/>
    </row>
    <row r="234" spans="1:1" x14ac:dyDescent="0.3">
      <c r="A234" s="1"/>
    </row>
    <row r="235" spans="1:1" x14ac:dyDescent="0.3">
      <c r="A235" s="1"/>
    </row>
    <row r="236" spans="1:1" x14ac:dyDescent="0.3">
      <c r="A236" s="1"/>
    </row>
    <row r="237" spans="1:1" x14ac:dyDescent="0.3">
      <c r="A237" s="1"/>
    </row>
    <row r="238" spans="1:1" x14ac:dyDescent="0.3">
      <c r="A238" s="1"/>
    </row>
    <row r="239" spans="1:1" x14ac:dyDescent="0.3">
      <c r="A239" s="1"/>
    </row>
    <row r="240" spans="1:1" x14ac:dyDescent="0.3">
      <c r="A240" s="1"/>
    </row>
    <row r="241" spans="1:1" x14ac:dyDescent="0.3">
      <c r="A241" s="1"/>
    </row>
    <row r="242" spans="1:1" x14ac:dyDescent="0.3">
      <c r="A242" s="1"/>
    </row>
    <row r="243" spans="1:1" x14ac:dyDescent="0.3">
      <c r="A243" s="1"/>
    </row>
    <row r="244" spans="1:1" x14ac:dyDescent="0.3">
      <c r="A244" s="1"/>
    </row>
    <row r="245" spans="1:1" x14ac:dyDescent="0.3">
      <c r="A245" s="1"/>
    </row>
    <row r="246" spans="1:1" x14ac:dyDescent="0.3">
      <c r="A246" s="1"/>
    </row>
    <row r="247" spans="1:1" x14ac:dyDescent="0.3">
      <c r="A247" s="1"/>
    </row>
    <row r="248" spans="1:1" x14ac:dyDescent="0.3">
      <c r="A248" s="1"/>
    </row>
    <row r="249" spans="1:1" x14ac:dyDescent="0.3">
      <c r="A249" s="1"/>
    </row>
    <row r="250" spans="1:1" x14ac:dyDescent="0.3">
      <c r="A250" s="1"/>
    </row>
    <row r="251" spans="1:1" x14ac:dyDescent="0.3">
      <c r="A251" s="1"/>
    </row>
    <row r="252" spans="1:1" x14ac:dyDescent="0.3">
      <c r="A252" s="1"/>
    </row>
    <row r="253" spans="1:1" x14ac:dyDescent="0.3">
      <c r="A253" s="1"/>
    </row>
    <row r="254" spans="1:1" x14ac:dyDescent="0.3">
      <c r="A254" s="1"/>
    </row>
    <row r="255" spans="1:1" x14ac:dyDescent="0.3">
      <c r="A255" s="1"/>
    </row>
    <row r="256" spans="1:1" x14ac:dyDescent="0.3">
      <c r="A256" s="1"/>
    </row>
    <row r="257" spans="1:1" x14ac:dyDescent="0.3">
      <c r="A257" s="1"/>
    </row>
    <row r="258" spans="1:1" x14ac:dyDescent="0.3">
      <c r="A258" s="1"/>
    </row>
    <row r="259" spans="1:1" x14ac:dyDescent="0.3">
      <c r="A259" s="1"/>
    </row>
    <row r="260" spans="1:1" x14ac:dyDescent="0.3">
      <c r="A260" s="1"/>
    </row>
    <row r="261" spans="1:1" x14ac:dyDescent="0.3">
      <c r="A261" s="1"/>
    </row>
    <row r="262" spans="1:1" x14ac:dyDescent="0.3">
      <c r="A262" s="1"/>
    </row>
    <row r="263" spans="1:1" x14ac:dyDescent="0.3">
      <c r="A263" s="1"/>
    </row>
    <row r="264" spans="1:1" x14ac:dyDescent="0.3">
      <c r="A264" s="1"/>
    </row>
    <row r="265" spans="1:1" x14ac:dyDescent="0.3">
      <c r="A265" s="1"/>
    </row>
    <row r="266" spans="1:1" x14ac:dyDescent="0.3">
      <c r="A266" s="1"/>
    </row>
    <row r="267" spans="1:1" x14ac:dyDescent="0.3">
      <c r="A267" s="1"/>
    </row>
    <row r="268" spans="1:1" x14ac:dyDescent="0.3">
      <c r="A268" s="1"/>
    </row>
    <row r="269" spans="1:1" x14ac:dyDescent="0.3">
      <c r="A269" s="1"/>
    </row>
    <row r="270" spans="1:1" x14ac:dyDescent="0.3">
      <c r="A270" s="1"/>
    </row>
    <row r="271" spans="1:1" x14ac:dyDescent="0.3">
      <c r="A271" s="1"/>
    </row>
    <row r="272" spans="1:1" x14ac:dyDescent="0.3">
      <c r="A272" s="1"/>
    </row>
    <row r="273" spans="1:1" x14ac:dyDescent="0.3">
      <c r="A273" s="1"/>
    </row>
    <row r="274" spans="1:1" x14ac:dyDescent="0.3">
      <c r="A274" s="1"/>
    </row>
    <row r="275" spans="1:1" x14ac:dyDescent="0.3">
      <c r="A275" s="1"/>
    </row>
    <row r="276" spans="1:1" x14ac:dyDescent="0.3">
      <c r="A276" s="1"/>
    </row>
    <row r="277" spans="1:1" x14ac:dyDescent="0.3">
      <c r="A277" s="1"/>
    </row>
    <row r="278" spans="1:1" x14ac:dyDescent="0.3">
      <c r="A278" s="1"/>
    </row>
    <row r="279" spans="1:1" x14ac:dyDescent="0.3">
      <c r="A279" s="1"/>
    </row>
    <row r="280" spans="1:1" x14ac:dyDescent="0.3">
      <c r="A280" s="1"/>
    </row>
    <row r="281" spans="1:1" x14ac:dyDescent="0.3">
      <c r="A281" s="1"/>
    </row>
    <row r="282" spans="1:1" x14ac:dyDescent="0.3">
      <c r="A282" s="1"/>
    </row>
    <row r="283" spans="1:1" x14ac:dyDescent="0.3">
      <c r="A283" s="1"/>
    </row>
    <row r="284" spans="1:1" x14ac:dyDescent="0.3">
      <c r="A284" s="1"/>
    </row>
    <row r="285" spans="1:1" x14ac:dyDescent="0.3">
      <c r="A285" s="1"/>
    </row>
    <row r="286" spans="1:1" x14ac:dyDescent="0.3">
      <c r="A286" s="1"/>
    </row>
    <row r="287" spans="1:1" x14ac:dyDescent="0.3">
      <c r="A287" s="1"/>
    </row>
    <row r="288" spans="1:1" x14ac:dyDescent="0.3">
      <c r="A288" s="1"/>
    </row>
    <row r="289" spans="1:1" x14ac:dyDescent="0.3">
      <c r="A289" s="1"/>
    </row>
    <row r="290" spans="1:1" x14ac:dyDescent="0.3">
      <c r="A290" s="1"/>
    </row>
    <row r="291" spans="1:1" x14ac:dyDescent="0.3">
      <c r="A291" s="1"/>
    </row>
    <row r="292" spans="1:1" x14ac:dyDescent="0.3">
      <c r="A292" s="1"/>
    </row>
    <row r="293" spans="1:1" x14ac:dyDescent="0.3">
      <c r="A293" s="1"/>
    </row>
    <row r="294" spans="1:1" x14ac:dyDescent="0.3">
      <c r="A294" s="1"/>
    </row>
    <row r="295" spans="1:1" x14ac:dyDescent="0.3">
      <c r="A295" s="1"/>
    </row>
    <row r="296" spans="1:1" x14ac:dyDescent="0.3">
      <c r="A296" s="1"/>
    </row>
    <row r="297" spans="1:1" x14ac:dyDescent="0.3">
      <c r="A297" s="1"/>
    </row>
    <row r="298" spans="1:1" x14ac:dyDescent="0.3">
      <c r="A298" s="1"/>
    </row>
    <row r="299" spans="1:1" x14ac:dyDescent="0.3">
      <c r="A299" s="1"/>
    </row>
    <row r="300" spans="1:1" x14ac:dyDescent="0.3">
      <c r="A300" s="1"/>
    </row>
    <row r="301" spans="1:1" x14ac:dyDescent="0.3">
      <c r="A301" s="1"/>
    </row>
    <row r="302" spans="1:1" x14ac:dyDescent="0.3">
      <c r="A302" s="1"/>
    </row>
    <row r="303" spans="1:1" x14ac:dyDescent="0.3">
      <c r="A303" s="1"/>
    </row>
    <row r="304" spans="1:1" x14ac:dyDescent="0.3">
      <c r="A304" s="1"/>
    </row>
    <row r="305" spans="1:1" x14ac:dyDescent="0.3">
      <c r="A305" s="1"/>
    </row>
    <row r="306" spans="1:1" x14ac:dyDescent="0.3">
      <c r="A306" s="1"/>
    </row>
    <row r="307" spans="1:1" x14ac:dyDescent="0.3">
      <c r="A307" s="1"/>
    </row>
    <row r="308" spans="1:1" x14ac:dyDescent="0.3">
      <c r="A308" s="1"/>
    </row>
    <row r="309" spans="1:1" x14ac:dyDescent="0.3">
      <c r="A309" s="1"/>
    </row>
    <row r="310" spans="1:1" x14ac:dyDescent="0.3">
      <c r="A310" s="1"/>
    </row>
    <row r="311" spans="1:1" x14ac:dyDescent="0.3">
      <c r="A311" s="1"/>
    </row>
    <row r="312" spans="1:1" x14ac:dyDescent="0.3">
      <c r="A312" s="1"/>
    </row>
    <row r="313" spans="1:1" x14ac:dyDescent="0.3">
      <c r="A313" s="1"/>
    </row>
    <row r="314" spans="1:1" x14ac:dyDescent="0.3">
      <c r="A314" s="1"/>
    </row>
    <row r="315" spans="1:1" x14ac:dyDescent="0.3">
      <c r="A315" s="1"/>
    </row>
    <row r="316" spans="1:1" x14ac:dyDescent="0.3">
      <c r="A316" s="1"/>
    </row>
    <row r="317" spans="1:1" x14ac:dyDescent="0.3">
      <c r="A317" s="1"/>
    </row>
    <row r="318" spans="1:1" x14ac:dyDescent="0.3">
      <c r="A318" s="1"/>
    </row>
    <row r="319" spans="1:1" x14ac:dyDescent="0.3">
      <c r="A319" s="1"/>
    </row>
    <row r="320" spans="1:1" x14ac:dyDescent="0.3">
      <c r="A320" s="1"/>
    </row>
    <row r="321" spans="1:1" x14ac:dyDescent="0.3">
      <c r="A321" s="1"/>
    </row>
    <row r="322" spans="1:1" x14ac:dyDescent="0.3">
      <c r="A322" s="1"/>
    </row>
    <row r="323" spans="1:1" x14ac:dyDescent="0.3">
      <c r="A323" s="1"/>
    </row>
    <row r="324" spans="1:1" x14ac:dyDescent="0.3">
      <c r="A324" s="1"/>
    </row>
    <row r="325" spans="1:1" x14ac:dyDescent="0.3">
      <c r="A325" s="1"/>
    </row>
    <row r="326" spans="1:1" x14ac:dyDescent="0.3">
      <c r="A326" s="1"/>
    </row>
    <row r="327" spans="1:1" x14ac:dyDescent="0.3">
      <c r="A327" s="1"/>
    </row>
    <row r="328" spans="1:1" x14ac:dyDescent="0.3">
      <c r="A328" s="1"/>
    </row>
    <row r="329" spans="1:1" x14ac:dyDescent="0.3">
      <c r="A329" s="1"/>
    </row>
    <row r="330" spans="1:1" x14ac:dyDescent="0.3">
      <c r="A330" s="1"/>
    </row>
    <row r="331" spans="1:1" x14ac:dyDescent="0.3">
      <c r="A331" s="1"/>
    </row>
    <row r="332" spans="1:1" x14ac:dyDescent="0.3">
      <c r="A332" s="1"/>
    </row>
    <row r="333" spans="1:1" x14ac:dyDescent="0.3">
      <c r="A333" s="1"/>
    </row>
    <row r="334" spans="1:1" x14ac:dyDescent="0.3">
      <c r="A334" s="1"/>
    </row>
    <row r="335" spans="1:1" x14ac:dyDescent="0.3">
      <c r="A335" s="1"/>
    </row>
    <row r="336" spans="1:1" x14ac:dyDescent="0.3">
      <c r="A336" s="1"/>
    </row>
    <row r="337" spans="1:1" x14ac:dyDescent="0.3">
      <c r="A337" s="1"/>
    </row>
    <row r="338" spans="1:1" x14ac:dyDescent="0.3">
      <c r="A338" s="1"/>
    </row>
    <row r="339" spans="1:1" x14ac:dyDescent="0.3">
      <c r="A339" s="1"/>
    </row>
    <row r="340" spans="1:1" x14ac:dyDescent="0.3">
      <c r="A340" s="1"/>
    </row>
    <row r="341" spans="1:1" x14ac:dyDescent="0.3">
      <c r="A341" s="1"/>
    </row>
    <row r="342" spans="1:1" x14ac:dyDescent="0.3">
      <c r="A342" s="1"/>
    </row>
    <row r="343" spans="1:1" x14ac:dyDescent="0.3">
      <c r="A343" s="1"/>
    </row>
    <row r="344" spans="1:1" x14ac:dyDescent="0.3">
      <c r="A344" s="1"/>
    </row>
    <row r="345" spans="1:1" x14ac:dyDescent="0.3">
      <c r="A345" s="1"/>
    </row>
    <row r="346" spans="1:1" x14ac:dyDescent="0.3">
      <c r="A346" s="1"/>
    </row>
    <row r="347" spans="1:1" x14ac:dyDescent="0.3">
      <c r="A347" s="1"/>
    </row>
    <row r="348" spans="1:1" x14ac:dyDescent="0.3">
      <c r="A348" s="1"/>
    </row>
    <row r="349" spans="1:1" x14ac:dyDescent="0.3">
      <c r="A349" s="1"/>
    </row>
    <row r="350" spans="1:1" x14ac:dyDescent="0.3">
      <c r="A350" s="1"/>
    </row>
    <row r="351" spans="1:1" x14ac:dyDescent="0.3">
      <c r="A351" s="1"/>
    </row>
    <row r="352" spans="1:1" x14ac:dyDescent="0.3">
      <c r="A352" s="1"/>
    </row>
    <row r="353" spans="1:1" x14ac:dyDescent="0.3">
      <c r="A353" s="1"/>
    </row>
    <row r="354" spans="1:1" x14ac:dyDescent="0.3">
      <c r="A354" s="1"/>
    </row>
    <row r="355" spans="1:1" x14ac:dyDescent="0.3">
      <c r="A355" s="1"/>
    </row>
    <row r="356" spans="1:1" x14ac:dyDescent="0.3">
      <c r="A356" s="1"/>
    </row>
    <row r="357" spans="1:1" x14ac:dyDescent="0.3">
      <c r="A357" s="1"/>
    </row>
    <row r="358" spans="1:1" x14ac:dyDescent="0.3">
      <c r="A358" s="1"/>
    </row>
    <row r="359" spans="1:1" x14ac:dyDescent="0.3">
      <c r="A359" s="1"/>
    </row>
    <row r="360" spans="1:1" x14ac:dyDescent="0.3">
      <c r="A360" s="1"/>
    </row>
    <row r="361" spans="1:1" x14ac:dyDescent="0.3">
      <c r="A361" s="1"/>
    </row>
    <row r="362" spans="1:1" x14ac:dyDescent="0.3">
      <c r="A362" s="1"/>
    </row>
    <row r="363" spans="1:1" x14ac:dyDescent="0.3">
      <c r="A363" s="1"/>
    </row>
    <row r="364" spans="1:1" x14ac:dyDescent="0.3">
      <c r="A364" s="1"/>
    </row>
    <row r="365" spans="1:1" x14ac:dyDescent="0.3">
      <c r="A365" s="1"/>
    </row>
    <row r="366" spans="1:1" x14ac:dyDescent="0.3">
      <c r="A366" s="1"/>
    </row>
    <row r="367" spans="1:1" x14ac:dyDescent="0.3">
      <c r="A367" s="1"/>
    </row>
    <row r="368" spans="1:1" x14ac:dyDescent="0.3">
      <c r="A368" s="1"/>
    </row>
    <row r="369" spans="1:1" x14ac:dyDescent="0.3">
      <c r="A369" s="1"/>
    </row>
    <row r="370" spans="1:1" x14ac:dyDescent="0.3">
      <c r="A370" s="1"/>
    </row>
    <row r="371" spans="1:1" x14ac:dyDescent="0.3">
      <c r="A371" s="1"/>
    </row>
    <row r="372" spans="1:1" x14ac:dyDescent="0.3">
      <c r="A372" s="1"/>
    </row>
    <row r="373" spans="1:1" x14ac:dyDescent="0.3">
      <c r="A373" s="1"/>
    </row>
    <row r="374" spans="1:1" x14ac:dyDescent="0.3">
      <c r="A374" s="1"/>
    </row>
    <row r="375" spans="1:1" x14ac:dyDescent="0.3">
      <c r="A375" s="1"/>
    </row>
    <row r="376" spans="1:1" x14ac:dyDescent="0.3">
      <c r="A376" s="1"/>
    </row>
    <row r="377" spans="1:1" x14ac:dyDescent="0.3">
      <c r="A377" s="1"/>
    </row>
    <row r="378" spans="1:1" x14ac:dyDescent="0.3">
      <c r="A378" s="1"/>
    </row>
    <row r="379" spans="1:1" x14ac:dyDescent="0.3">
      <c r="A379" s="1"/>
    </row>
    <row r="380" spans="1:1" x14ac:dyDescent="0.3">
      <c r="A380" s="1"/>
    </row>
    <row r="381" spans="1:1" x14ac:dyDescent="0.3">
      <c r="A381" s="1"/>
    </row>
    <row r="382" spans="1:1" x14ac:dyDescent="0.3">
      <c r="A382" s="1"/>
    </row>
    <row r="383" spans="1:1" x14ac:dyDescent="0.3">
      <c r="A383" s="1"/>
    </row>
    <row r="384" spans="1:1" x14ac:dyDescent="0.3">
      <c r="A384" s="1"/>
    </row>
    <row r="385" spans="1:1" x14ac:dyDescent="0.3">
      <c r="A385" s="1"/>
    </row>
    <row r="386" spans="1:1" x14ac:dyDescent="0.3">
      <c r="A386" s="1"/>
    </row>
    <row r="387" spans="1:1" x14ac:dyDescent="0.3">
      <c r="A387" s="1"/>
    </row>
    <row r="388" spans="1:1" x14ac:dyDescent="0.3">
      <c r="A388" s="1"/>
    </row>
    <row r="389" spans="1:1" x14ac:dyDescent="0.3">
      <c r="A389" s="1"/>
    </row>
    <row r="390" spans="1:1" x14ac:dyDescent="0.3">
      <c r="A390" s="1"/>
    </row>
    <row r="391" spans="1:1" x14ac:dyDescent="0.3">
      <c r="A391" s="1"/>
    </row>
    <row r="392" spans="1:1" x14ac:dyDescent="0.3">
      <c r="A392" s="1"/>
    </row>
    <row r="393" spans="1:1" x14ac:dyDescent="0.3">
      <c r="A393" s="1"/>
    </row>
    <row r="394" spans="1:1" x14ac:dyDescent="0.3">
      <c r="A394" s="1"/>
    </row>
    <row r="395" spans="1:1" x14ac:dyDescent="0.3">
      <c r="A395" s="1"/>
    </row>
    <row r="396" spans="1:1" x14ac:dyDescent="0.3">
      <c r="A396" s="1"/>
    </row>
    <row r="397" spans="1:1" x14ac:dyDescent="0.3">
      <c r="A397" s="1"/>
    </row>
    <row r="398" spans="1:1" x14ac:dyDescent="0.3">
      <c r="A398" s="1"/>
    </row>
    <row r="399" spans="1:1" x14ac:dyDescent="0.3">
      <c r="A399" s="1"/>
    </row>
    <row r="400" spans="1:1" x14ac:dyDescent="0.3">
      <c r="A400" s="1"/>
    </row>
    <row r="401" spans="1:1" x14ac:dyDescent="0.3">
      <c r="A401" s="1"/>
    </row>
    <row r="402" spans="1:1" x14ac:dyDescent="0.3">
      <c r="A402" s="1"/>
    </row>
    <row r="403" spans="1:1" x14ac:dyDescent="0.3">
      <c r="A403" s="1"/>
    </row>
    <row r="404" spans="1:1" x14ac:dyDescent="0.3">
      <c r="A404" s="1"/>
    </row>
    <row r="405" spans="1:1" x14ac:dyDescent="0.3">
      <c r="A405" s="1"/>
    </row>
    <row r="406" spans="1:1" x14ac:dyDescent="0.3">
      <c r="A406" s="1"/>
    </row>
    <row r="407" spans="1:1" x14ac:dyDescent="0.3">
      <c r="A407" s="1"/>
    </row>
    <row r="408" spans="1:1" x14ac:dyDescent="0.3">
      <c r="A408" s="1"/>
    </row>
    <row r="409" spans="1:1" x14ac:dyDescent="0.3">
      <c r="A409" s="1"/>
    </row>
    <row r="410" spans="1:1" x14ac:dyDescent="0.3">
      <c r="A410" s="1"/>
    </row>
    <row r="411" spans="1:1" x14ac:dyDescent="0.3">
      <c r="A411" s="1"/>
    </row>
    <row r="412" spans="1:1" x14ac:dyDescent="0.3">
      <c r="A412" s="1"/>
    </row>
    <row r="413" spans="1:1" x14ac:dyDescent="0.3">
      <c r="A413" s="1"/>
    </row>
    <row r="414" spans="1:1" x14ac:dyDescent="0.3">
      <c r="A414" s="1"/>
    </row>
    <row r="415" spans="1:1" x14ac:dyDescent="0.3">
      <c r="A415" s="1"/>
    </row>
    <row r="416" spans="1:1" x14ac:dyDescent="0.3">
      <c r="A416" s="1"/>
    </row>
    <row r="417" spans="1:1" x14ac:dyDescent="0.3">
      <c r="A417" s="1"/>
    </row>
    <row r="418" spans="1:1" x14ac:dyDescent="0.3">
      <c r="A418" s="1"/>
    </row>
    <row r="419" spans="1:1" x14ac:dyDescent="0.3">
      <c r="A419" s="1"/>
    </row>
    <row r="420" spans="1:1" x14ac:dyDescent="0.3">
      <c r="A420" s="1"/>
    </row>
    <row r="421" spans="1:1" x14ac:dyDescent="0.3">
      <c r="A421" s="1"/>
    </row>
    <row r="422" spans="1:1" x14ac:dyDescent="0.3">
      <c r="A422" s="1"/>
    </row>
    <row r="423" spans="1:1" x14ac:dyDescent="0.3">
      <c r="A423" s="1"/>
    </row>
    <row r="424" spans="1:1" x14ac:dyDescent="0.3">
      <c r="A424" s="1"/>
    </row>
    <row r="425" spans="1:1" x14ac:dyDescent="0.3">
      <c r="A425" s="1"/>
    </row>
    <row r="426" spans="1:1" x14ac:dyDescent="0.3">
      <c r="A426" s="1"/>
    </row>
    <row r="427" spans="1:1" x14ac:dyDescent="0.3">
      <c r="A427" s="1"/>
    </row>
    <row r="428" spans="1:1" x14ac:dyDescent="0.3">
      <c r="A428" s="1"/>
    </row>
    <row r="429" spans="1:1" x14ac:dyDescent="0.3">
      <c r="A429" s="1"/>
    </row>
    <row r="430" spans="1:1" x14ac:dyDescent="0.3">
      <c r="A430" s="1"/>
    </row>
    <row r="431" spans="1:1" x14ac:dyDescent="0.3">
      <c r="A431" s="1"/>
    </row>
    <row r="432" spans="1:1" x14ac:dyDescent="0.3">
      <c r="A432" s="1"/>
    </row>
    <row r="433" spans="1:1" x14ac:dyDescent="0.3">
      <c r="A433" s="1"/>
    </row>
    <row r="434" spans="1:1" x14ac:dyDescent="0.3">
      <c r="A434" s="1"/>
    </row>
    <row r="435" spans="1:1" x14ac:dyDescent="0.3">
      <c r="A435" s="1"/>
    </row>
    <row r="436" spans="1:1" x14ac:dyDescent="0.3">
      <c r="A436" s="1"/>
    </row>
    <row r="437" spans="1:1" x14ac:dyDescent="0.3">
      <c r="A437" s="1"/>
    </row>
    <row r="438" spans="1:1" x14ac:dyDescent="0.3">
      <c r="A438" s="1"/>
    </row>
    <row r="439" spans="1:1" x14ac:dyDescent="0.3">
      <c r="A439" s="1"/>
    </row>
    <row r="440" spans="1:1" x14ac:dyDescent="0.3">
      <c r="A440" s="1"/>
    </row>
    <row r="441" spans="1:1" x14ac:dyDescent="0.3">
      <c r="A441" s="1"/>
    </row>
    <row r="442" spans="1:1" x14ac:dyDescent="0.3">
      <c r="A442" s="1"/>
    </row>
    <row r="443" spans="1:1" x14ac:dyDescent="0.3">
      <c r="A443" s="1"/>
    </row>
    <row r="444" spans="1:1" x14ac:dyDescent="0.3">
      <c r="A444" s="1"/>
    </row>
    <row r="445" spans="1:1" x14ac:dyDescent="0.3">
      <c r="A445" s="1"/>
    </row>
    <row r="446" spans="1:1" x14ac:dyDescent="0.3">
      <c r="A446" s="1"/>
    </row>
    <row r="447" spans="1:1" x14ac:dyDescent="0.3">
      <c r="A447" s="1"/>
    </row>
    <row r="448" spans="1:1" x14ac:dyDescent="0.3">
      <c r="A448" s="1"/>
    </row>
    <row r="449" spans="1:1" x14ac:dyDescent="0.3">
      <c r="A449" s="1"/>
    </row>
    <row r="450" spans="1:1" x14ac:dyDescent="0.3">
      <c r="A450" s="1"/>
    </row>
    <row r="451" spans="1:1" x14ac:dyDescent="0.3">
      <c r="A451" s="1"/>
    </row>
    <row r="452" spans="1:1" x14ac:dyDescent="0.3">
      <c r="A452" s="1"/>
    </row>
    <row r="453" spans="1:1" x14ac:dyDescent="0.3">
      <c r="A453" s="1"/>
    </row>
    <row r="454" spans="1:1" x14ac:dyDescent="0.3">
      <c r="A454" s="1"/>
    </row>
    <row r="455" spans="1:1" x14ac:dyDescent="0.3">
      <c r="A455" s="1"/>
    </row>
    <row r="456" spans="1:1" x14ac:dyDescent="0.3">
      <c r="A456" s="1"/>
    </row>
    <row r="457" spans="1:1" x14ac:dyDescent="0.3">
      <c r="A457" s="1"/>
    </row>
    <row r="458" spans="1:1" x14ac:dyDescent="0.3">
      <c r="A458" s="1"/>
    </row>
    <row r="459" spans="1:1" x14ac:dyDescent="0.3">
      <c r="A459" s="1"/>
    </row>
    <row r="460" spans="1:1" x14ac:dyDescent="0.3">
      <c r="A460" s="1"/>
    </row>
    <row r="461" spans="1:1" x14ac:dyDescent="0.3">
      <c r="A461" s="1"/>
    </row>
    <row r="462" spans="1:1" x14ac:dyDescent="0.3">
      <c r="A462" s="1"/>
    </row>
    <row r="463" spans="1:1" x14ac:dyDescent="0.3">
      <c r="A463" s="1"/>
    </row>
    <row r="464" spans="1:1" x14ac:dyDescent="0.3">
      <c r="A464" s="1"/>
    </row>
    <row r="465" spans="1:1" x14ac:dyDescent="0.3">
      <c r="A465" s="1"/>
    </row>
    <row r="466" spans="1:1" x14ac:dyDescent="0.3">
      <c r="A466" s="1"/>
    </row>
    <row r="467" spans="1:1" x14ac:dyDescent="0.3">
      <c r="A467" s="1"/>
    </row>
    <row r="468" spans="1:1" x14ac:dyDescent="0.3">
      <c r="A468" s="1"/>
    </row>
    <row r="469" spans="1:1" x14ac:dyDescent="0.3">
      <c r="A469" s="1"/>
    </row>
    <row r="470" spans="1:1" x14ac:dyDescent="0.3">
      <c r="A470" s="1"/>
    </row>
    <row r="471" spans="1:1" x14ac:dyDescent="0.3">
      <c r="A471" s="1"/>
    </row>
    <row r="472" spans="1:1" x14ac:dyDescent="0.3">
      <c r="A472" s="1"/>
    </row>
    <row r="473" spans="1:1" x14ac:dyDescent="0.3">
      <c r="A473" s="1"/>
    </row>
    <row r="474" spans="1:1" x14ac:dyDescent="0.3">
      <c r="A474" s="1"/>
    </row>
    <row r="475" spans="1:1" x14ac:dyDescent="0.3">
      <c r="A475" s="1"/>
    </row>
    <row r="476" spans="1:1" x14ac:dyDescent="0.3">
      <c r="A476" s="1"/>
    </row>
    <row r="477" spans="1:1" x14ac:dyDescent="0.3">
      <c r="A477" s="1"/>
    </row>
    <row r="478" spans="1:1" x14ac:dyDescent="0.3">
      <c r="A478" s="1"/>
    </row>
    <row r="479" spans="1:1" x14ac:dyDescent="0.3">
      <c r="A479" s="1"/>
    </row>
    <row r="480" spans="1:1" x14ac:dyDescent="0.3">
      <c r="A480" s="1"/>
    </row>
    <row r="481" spans="1:1" x14ac:dyDescent="0.3">
      <c r="A481" s="1"/>
    </row>
    <row r="482" spans="1:1" x14ac:dyDescent="0.3">
      <c r="A482" s="1"/>
    </row>
    <row r="483" spans="1:1" x14ac:dyDescent="0.3">
      <c r="A483" s="1"/>
    </row>
    <row r="484" spans="1:1" x14ac:dyDescent="0.3">
      <c r="A484" s="1"/>
    </row>
    <row r="485" spans="1:1" x14ac:dyDescent="0.3">
      <c r="A485" s="1"/>
    </row>
    <row r="486" spans="1:1" x14ac:dyDescent="0.3">
      <c r="A486" s="1"/>
    </row>
    <row r="487" spans="1:1" x14ac:dyDescent="0.3">
      <c r="A487" s="1"/>
    </row>
    <row r="488" spans="1:1" x14ac:dyDescent="0.3">
      <c r="A488" s="1"/>
    </row>
    <row r="489" spans="1:1" x14ac:dyDescent="0.3">
      <c r="A489" s="1"/>
    </row>
    <row r="490" spans="1:1" x14ac:dyDescent="0.3">
      <c r="A490" s="1"/>
    </row>
    <row r="491" spans="1:1" x14ac:dyDescent="0.3">
      <c r="A491" s="1"/>
    </row>
    <row r="492" spans="1:1" x14ac:dyDescent="0.3">
      <c r="A492" s="1"/>
    </row>
    <row r="493" spans="1:1" x14ac:dyDescent="0.3">
      <c r="A493" s="1"/>
    </row>
    <row r="494" spans="1:1" x14ac:dyDescent="0.3">
      <c r="A494" s="1"/>
    </row>
    <row r="495" spans="1:1" x14ac:dyDescent="0.3">
      <c r="A495" s="1"/>
    </row>
    <row r="496" spans="1:1" x14ac:dyDescent="0.3">
      <c r="A496" s="1"/>
    </row>
    <row r="497" spans="1:1" x14ac:dyDescent="0.3">
      <c r="A497" s="1"/>
    </row>
    <row r="498" spans="1:1" x14ac:dyDescent="0.3">
      <c r="A498" s="1"/>
    </row>
    <row r="499" spans="1:1" x14ac:dyDescent="0.3">
      <c r="A499" s="1"/>
    </row>
    <row r="500" spans="1:1" x14ac:dyDescent="0.3">
      <c r="A500" s="1"/>
    </row>
    <row r="501" spans="1:1" x14ac:dyDescent="0.3">
      <c r="A501" s="1"/>
    </row>
    <row r="502" spans="1:1" x14ac:dyDescent="0.3">
      <c r="A502" s="1"/>
    </row>
    <row r="503" spans="1:1" x14ac:dyDescent="0.3">
      <c r="A503" s="1"/>
    </row>
    <row r="504" spans="1:1" x14ac:dyDescent="0.3">
      <c r="A504" s="1"/>
    </row>
    <row r="505" spans="1:1" x14ac:dyDescent="0.3">
      <c r="A505" s="1"/>
    </row>
    <row r="506" spans="1:1" x14ac:dyDescent="0.3">
      <c r="A506" s="1"/>
    </row>
    <row r="507" spans="1:1" x14ac:dyDescent="0.3">
      <c r="A507" s="1"/>
    </row>
    <row r="508" spans="1:1" x14ac:dyDescent="0.3">
      <c r="A508" s="1"/>
    </row>
    <row r="509" spans="1:1" x14ac:dyDescent="0.3">
      <c r="A509" s="1"/>
    </row>
    <row r="510" spans="1:1" x14ac:dyDescent="0.3">
      <c r="A510" s="1"/>
    </row>
    <row r="511" spans="1:1" x14ac:dyDescent="0.3">
      <c r="A511" s="1"/>
    </row>
    <row r="512" spans="1:1" x14ac:dyDescent="0.3">
      <c r="A512" s="1"/>
    </row>
    <row r="513" spans="1:1" x14ac:dyDescent="0.3">
      <c r="A513" s="1"/>
    </row>
    <row r="514" spans="1:1" x14ac:dyDescent="0.3">
      <c r="A514" s="1"/>
    </row>
    <row r="515" spans="1:1" x14ac:dyDescent="0.3">
      <c r="A515" s="1"/>
    </row>
    <row r="516" spans="1:1" x14ac:dyDescent="0.3">
      <c r="A516" s="1"/>
    </row>
    <row r="517" spans="1:1" x14ac:dyDescent="0.3">
      <c r="A517" s="1"/>
    </row>
    <row r="518" spans="1:1" x14ac:dyDescent="0.3">
      <c r="A518" s="1"/>
    </row>
    <row r="519" spans="1:1" x14ac:dyDescent="0.3">
      <c r="A519" s="1"/>
    </row>
    <row r="520" spans="1:1" x14ac:dyDescent="0.3">
      <c r="A520" s="1"/>
    </row>
    <row r="521" spans="1:1" x14ac:dyDescent="0.3">
      <c r="A521" s="1"/>
    </row>
    <row r="522" spans="1:1" x14ac:dyDescent="0.3">
      <c r="A522" s="1"/>
    </row>
    <row r="523" spans="1:1" x14ac:dyDescent="0.3">
      <c r="A523" s="1"/>
    </row>
    <row r="524" spans="1:1" x14ac:dyDescent="0.3">
      <c r="A524" s="1"/>
    </row>
    <row r="525" spans="1:1" x14ac:dyDescent="0.3">
      <c r="A525" s="1"/>
    </row>
    <row r="526" spans="1:1" x14ac:dyDescent="0.3">
      <c r="A526" s="1"/>
    </row>
    <row r="527" spans="1:1" x14ac:dyDescent="0.3">
      <c r="A527" s="1"/>
    </row>
    <row r="528" spans="1:1" x14ac:dyDescent="0.3">
      <c r="A528" s="1"/>
    </row>
    <row r="529" spans="1:1" x14ac:dyDescent="0.3">
      <c r="A529" s="1"/>
    </row>
    <row r="530" spans="1:1" x14ac:dyDescent="0.3">
      <c r="A530" s="1"/>
    </row>
    <row r="531" spans="1:1" x14ac:dyDescent="0.3">
      <c r="A531" s="1"/>
    </row>
    <row r="532" spans="1:1" x14ac:dyDescent="0.3">
      <c r="A532" s="1"/>
    </row>
    <row r="533" spans="1:1" x14ac:dyDescent="0.3">
      <c r="A533" s="1"/>
    </row>
    <row r="534" spans="1:1" x14ac:dyDescent="0.3">
      <c r="A534" s="1"/>
    </row>
    <row r="535" spans="1:1" x14ac:dyDescent="0.3">
      <c r="A535" s="1"/>
    </row>
    <row r="536" spans="1:1" x14ac:dyDescent="0.3">
      <c r="A536" s="1"/>
    </row>
    <row r="537" spans="1:1" x14ac:dyDescent="0.3">
      <c r="A537" s="1"/>
    </row>
    <row r="538" spans="1:1" x14ac:dyDescent="0.3">
      <c r="A538" s="1"/>
    </row>
    <row r="539" spans="1:1" x14ac:dyDescent="0.3">
      <c r="A539" s="1"/>
    </row>
    <row r="540" spans="1:1" x14ac:dyDescent="0.3">
      <c r="A540" s="1"/>
    </row>
    <row r="541" spans="1:1" x14ac:dyDescent="0.3">
      <c r="A541" s="1"/>
    </row>
    <row r="542" spans="1:1" x14ac:dyDescent="0.3">
      <c r="A542" s="1"/>
    </row>
    <row r="543" spans="1:1" x14ac:dyDescent="0.3">
      <c r="A543" s="1"/>
    </row>
    <row r="544" spans="1:1" x14ac:dyDescent="0.3">
      <c r="A544" s="1"/>
    </row>
    <row r="545" spans="1:1" x14ac:dyDescent="0.3">
      <c r="A545" s="1"/>
    </row>
    <row r="546" spans="1:1" x14ac:dyDescent="0.3">
      <c r="A546" s="1"/>
    </row>
    <row r="547" spans="1:1" x14ac:dyDescent="0.3">
      <c r="A547" s="1"/>
    </row>
    <row r="548" spans="1:1" x14ac:dyDescent="0.3">
      <c r="A548" s="1"/>
    </row>
    <row r="549" spans="1:1" x14ac:dyDescent="0.3">
      <c r="A549" s="1"/>
    </row>
    <row r="550" spans="1:1" x14ac:dyDescent="0.3">
      <c r="A550" s="1"/>
    </row>
    <row r="551" spans="1:1" x14ac:dyDescent="0.3">
      <c r="A551" s="1"/>
    </row>
    <row r="552" spans="1:1" x14ac:dyDescent="0.3">
      <c r="A552" s="1"/>
    </row>
    <row r="553" spans="1:1" x14ac:dyDescent="0.3">
      <c r="A553" s="1"/>
    </row>
    <row r="554" spans="1:1" x14ac:dyDescent="0.3">
      <c r="A554" s="1"/>
    </row>
    <row r="555" spans="1:1" x14ac:dyDescent="0.3">
      <c r="A555" s="1"/>
    </row>
    <row r="556" spans="1:1" x14ac:dyDescent="0.3">
      <c r="A556" s="1"/>
    </row>
    <row r="557" spans="1:1" x14ac:dyDescent="0.3">
      <c r="A557" s="1"/>
    </row>
    <row r="558" spans="1:1" x14ac:dyDescent="0.3">
      <c r="A558" s="1"/>
    </row>
    <row r="559" spans="1:1" x14ac:dyDescent="0.3">
      <c r="A559" s="1"/>
    </row>
    <row r="560" spans="1:1" x14ac:dyDescent="0.3">
      <c r="A560" s="1"/>
    </row>
    <row r="561" spans="1:1" x14ac:dyDescent="0.3">
      <c r="A561" s="1"/>
    </row>
    <row r="562" spans="1:1" x14ac:dyDescent="0.3">
      <c r="A562" s="1"/>
    </row>
    <row r="563" spans="1:1" x14ac:dyDescent="0.3">
      <c r="A563" s="1"/>
    </row>
    <row r="564" spans="1:1" x14ac:dyDescent="0.3">
      <c r="A564" s="1"/>
    </row>
    <row r="565" spans="1:1" x14ac:dyDescent="0.3">
      <c r="A565" s="1"/>
    </row>
    <row r="566" spans="1:1" x14ac:dyDescent="0.3">
      <c r="A566" s="1"/>
    </row>
    <row r="567" spans="1:1" x14ac:dyDescent="0.3">
      <c r="A567" s="1"/>
    </row>
    <row r="568" spans="1:1" x14ac:dyDescent="0.3">
      <c r="A568" s="1"/>
    </row>
    <row r="569" spans="1:1" x14ac:dyDescent="0.3">
      <c r="A569" s="1"/>
    </row>
    <row r="570" spans="1:1" x14ac:dyDescent="0.3">
      <c r="A570" s="1"/>
    </row>
    <row r="571" spans="1:1" x14ac:dyDescent="0.3">
      <c r="A571" s="1"/>
    </row>
    <row r="572" spans="1:1" x14ac:dyDescent="0.3">
      <c r="A572" s="1"/>
    </row>
    <row r="573" spans="1:1" x14ac:dyDescent="0.3">
      <c r="A573" s="1"/>
    </row>
    <row r="574" spans="1:1" x14ac:dyDescent="0.3">
      <c r="A574" s="1"/>
    </row>
    <row r="575" spans="1:1" x14ac:dyDescent="0.3">
      <c r="A575" s="1"/>
    </row>
    <row r="576" spans="1:1" x14ac:dyDescent="0.3">
      <c r="A576" s="1"/>
    </row>
    <row r="577" spans="1:1" x14ac:dyDescent="0.3">
      <c r="A577" s="1"/>
    </row>
    <row r="578" spans="1:1" x14ac:dyDescent="0.3">
      <c r="A578" s="1"/>
    </row>
    <row r="579" spans="1:1" x14ac:dyDescent="0.3">
      <c r="A579" s="1"/>
    </row>
    <row r="580" spans="1:1" x14ac:dyDescent="0.3">
      <c r="A580" s="1"/>
    </row>
    <row r="581" spans="1:1" x14ac:dyDescent="0.3">
      <c r="A581" s="1"/>
    </row>
    <row r="582" spans="1:1" x14ac:dyDescent="0.3">
      <c r="A582" s="1"/>
    </row>
    <row r="583" spans="1:1" x14ac:dyDescent="0.3">
      <c r="A583" s="1"/>
    </row>
    <row r="584" spans="1:1" x14ac:dyDescent="0.3">
      <c r="A584" s="1"/>
    </row>
    <row r="585" spans="1:1" x14ac:dyDescent="0.3">
      <c r="A585" s="1"/>
    </row>
    <row r="586" spans="1:1" x14ac:dyDescent="0.3">
      <c r="A586" s="1"/>
    </row>
    <row r="587" spans="1:1" x14ac:dyDescent="0.3">
      <c r="A587" s="1"/>
    </row>
    <row r="588" spans="1:1" x14ac:dyDescent="0.3">
      <c r="A588" s="1"/>
    </row>
    <row r="589" spans="1:1" x14ac:dyDescent="0.3">
      <c r="A589" s="1"/>
    </row>
    <row r="590" spans="1:1" x14ac:dyDescent="0.3">
      <c r="A590" s="1"/>
    </row>
    <row r="591" spans="1:1" x14ac:dyDescent="0.3">
      <c r="A591" s="1"/>
    </row>
    <row r="592" spans="1:1" x14ac:dyDescent="0.3">
      <c r="A592" s="1"/>
    </row>
    <row r="593" spans="1:1" x14ac:dyDescent="0.3">
      <c r="A593" s="1"/>
    </row>
    <row r="594" spans="1:1" x14ac:dyDescent="0.3">
      <c r="A594" s="1"/>
    </row>
    <row r="595" spans="1:1" x14ac:dyDescent="0.3">
      <c r="A595" s="1"/>
    </row>
    <row r="596" spans="1:1" x14ac:dyDescent="0.3">
      <c r="A596" s="1"/>
    </row>
    <row r="597" spans="1:1" x14ac:dyDescent="0.3">
      <c r="A597" s="1"/>
    </row>
    <row r="598" spans="1:1" x14ac:dyDescent="0.3">
      <c r="A598" s="1"/>
    </row>
    <row r="599" spans="1:1" x14ac:dyDescent="0.3">
      <c r="A599" s="1"/>
    </row>
    <row r="600" spans="1:1" x14ac:dyDescent="0.3">
      <c r="A600" s="1"/>
    </row>
    <row r="601" spans="1:1" x14ac:dyDescent="0.3">
      <c r="A601" s="1"/>
    </row>
    <row r="602" spans="1:1" x14ac:dyDescent="0.3">
      <c r="A602" s="1"/>
    </row>
    <row r="603" spans="1:1" x14ac:dyDescent="0.3">
      <c r="A603" s="1"/>
    </row>
    <row r="604" spans="1:1" x14ac:dyDescent="0.3">
      <c r="A604" s="1"/>
    </row>
    <row r="605" spans="1:1" x14ac:dyDescent="0.3">
      <c r="A605" s="1"/>
    </row>
    <row r="606" spans="1:1" x14ac:dyDescent="0.3">
      <c r="A606" s="1"/>
    </row>
    <row r="607" spans="1:1" x14ac:dyDescent="0.3">
      <c r="A607" s="1"/>
    </row>
    <row r="608" spans="1:1" x14ac:dyDescent="0.3">
      <c r="A608" s="1"/>
    </row>
    <row r="609" spans="1:1" x14ac:dyDescent="0.3">
      <c r="A609" s="1"/>
    </row>
    <row r="610" spans="1:1" x14ac:dyDescent="0.3">
      <c r="A610" s="1"/>
    </row>
    <row r="611" spans="1:1" x14ac:dyDescent="0.3">
      <c r="A611" s="1"/>
    </row>
    <row r="612" spans="1:1" x14ac:dyDescent="0.3">
      <c r="A612" s="1"/>
    </row>
    <row r="613" spans="1:1" x14ac:dyDescent="0.3">
      <c r="A613" s="1"/>
    </row>
    <row r="614" spans="1:1" x14ac:dyDescent="0.3">
      <c r="A614" s="1"/>
    </row>
    <row r="615" spans="1:1" x14ac:dyDescent="0.3">
      <c r="A615" s="1"/>
    </row>
    <row r="616" spans="1:1" x14ac:dyDescent="0.3">
      <c r="A616" s="1"/>
    </row>
    <row r="617" spans="1:1" x14ac:dyDescent="0.3">
      <c r="A617" s="1"/>
    </row>
    <row r="618" spans="1:1" x14ac:dyDescent="0.3">
      <c r="A618" s="1"/>
    </row>
    <row r="619" spans="1:1" x14ac:dyDescent="0.3">
      <c r="A619" s="1"/>
    </row>
    <row r="620" spans="1:1" x14ac:dyDescent="0.3">
      <c r="A620" s="1"/>
    </row>
    <row r="621" spans="1:1" x14ac:dyDescent="0.3">
      <c r="A621" s="1"/>
    </row>
    <row r="622" spans="1:1" x14ac:dyDescent="0.3">
      <c r="A622" s="1"/>
    </row>
    <row r="623" spans="1:1" x14ac:dyDescent="0.3">
      <c r="A623" s="1"/>
    </row>
    <row r="624" spans="1:1" x14ac:dyDescent="0.3">
      <c r="A624" s="1"/>
    </row>
    <row r="625" spans="1:1" x14ac:dyDescent="0.3">
      <c r="A625" s="1"/>
    </row>
    <row r="626" spans="1:1" x14ac:dyDescent="0.3">
      <c r="A626" s="1"/>
    </row>
    <row r="627" spans="1:1" x14ac:dyDescent="0.3">
      <c r="A627" s="1"/>
    </row>
    <row r="628" spans="1:1" x14ac:dyDescent="0.3">
      <c r="A628" s="1"/>
    </row>
    <row r="629" spans="1:1" x14ac:dyDescent="0.3">
      <c r="A629" s="1"/>
    </row>
    <row r="630" spans="1:1" x14ac:dyDescent="0.3">
      <c r="A630" s="1"/>
    </row>
    <row r="631" spans="1:1" x14ac:dyDescent="0.3">
      <c r="A631" s="1"/>
    </row>
    <row r="632" spans="1:1" x14ac:dyDescent="0.3">
      <c r="A632" s="1"/>
    </row>
    <row r="633" spans="1:1" x14ac:dyDescent="0.3">
      <c r="A633" s="1"/>
    </row>
    <row r="634" spans="1:1" x14ac:dyDescent="0.3">
      <c r="A634" s="1"/>
    </row>
    <row r="635" spans="1:1" x14ac:dyDescent="0.3">
      <c r="A635" s="1"/>
    </row>
    <row r="636" spans="1:1" x14ac:dyDescent="0.3">
      <c r="A636" s="1"/>
    </row>
    <row r="637" spans="1:1" x14ac:dyDescent="0.3">
      <c r="A637" s="1"/>
    </row>
    <row r="638" spans="1:1" x14ac:dyDescent="0.3">
      <c r="A638" s="1"/>
    </row>
    <row r="639" spans="1:1" x14ac:dyDescent="0.3">
      <c r="A639" s="1"/>
    </row>
    <row r="640" spans="1:1" x14ac:dyDescent="0.3">
      <c r="A640" s="1"/>
    </row>
    <row r="641" spans="1:1" x14ac:dyDescent="0.3">
      <c r="A641" s="1"/>
    </row>
    <row r="642" spans="1:1" x14ac:dyDescent="0.3">
      <c r="A642" s="1"/>
    </row>
    <row r="643" spans="1:1" x14ac:dyDescent="0.3">
      <c r="A643" s="1"/>
    </row>
    <row r="644" spans="1:1" x14ac:dyDescent="0.3">
      <c r="A644" s="1"/>
    </row>
    <row r="645" spans="1:1" x14ac:dyDescent="0.3">
      <c r="A645" s="1"/>
    </row>
    <row r="646" spans="1:1" x14ac:dyDescent="0.3">
      <c r="A646" s="1"/>
    </row>
    <row r="647" spans="1:1" x14ac:dyDescent="0.3">
      <c r="A647" s="1"/>
    </row>
    <row r="648" spans="1:1" x14ac:dyDescent="0.3">
      <c r="A648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Sonuç</vt:lpstr>
      <vt:lpstr>Hesap1</vt:lpstr>
      <vt:lpstr>Hesap2</vt:lpstr>
      <vt:lpstr>Varsayımlar</vt:lpstr>
      <vt:lpstr>akdi faiz oranları</vt:lpstr>
      <vt:lpstr>gram altın</vt:lpstr>
      <vt:lpstr>asgari</vt:lpstr>
      <vt:lpstr>limit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2023-12-13T13:21:40Z</dcterms:modified>
</cp:coreProperties>
</file>