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featurePropertyBag/featurePropertyBag.xml" ContentType="application/vnd.ms-excel.featurepropertyba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04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94 3 taksitle altın alıp asgari ödemek\"/>
    </mc:Choice>
  </mc:AlternateContent>
  <xr:revisionPtr revIDLastSave="0" documentId="13_ncr:1_{2E269C93-BAD4-4984-BDCF-F2A57082C985}" xr6:coauthVersionLast="47" xr6:coauthVersionMax="47" xr10:uidLastSave="{00000000-0000-0000-0000-000000000000}"/>
  <bookViews>
    <workbookView xWindow="-108" yWindow="-108" windowWidth="23256" windowHeight="12456" tabRatio="808" activeTab="4" xr2:uid="{00000000-000D-0000-FFFF-FFFF00000000}"/>
  </bookViews>
  <sheets>
    <sheet name="Sonuç" sheetId="4" r:id="rId1"/>
    <sheet name="Hesap1" sheetId="5" r:id="rId2"/>
    <sheet name="Hesap1 Taksitler" sheetId="7" r:id="rId3"/>
    <sheet name="Hesap2" sheetId="6" r:id="rId4"/>
    <sheet name="Hesap3" sheetId="9" r:id="rId5"/>
    <sheet name="Hesap3 Taksitler" sheetId="10" r:id="rId6"/>
    <sheet name="Varsayımlar" sheetId="3" r:id="rId7"/>
    <sheet name="Adımlar" sheetId="11" r:id="rId8"/>
    <sheet name="akdi faiz oranları" sheetId="2" r:id="rId9"/>
    <sheet name="tüfe" sheetId="8" r:id="rId10"/>
    <sheet name="gram altın" sheetId="1" r:id="rId11"/>
  </sheets>
  <definedNames>
    <definedName name="altingisealis2024">Varsayımlar!$B$9</definedName>
    <definedName name="asgariOran">Varsayımlar!$B$3</definedName>
    <definedName name="aylikAltinAlimi">Varsayımlar!$B$1</definedName>
    <definedName name="kartlimiti">Varsayımlar!$B$2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9" l="1"/>
  <c r="H4" i="9"/>
  <c r="H5" i="9"/>
  <c r="H6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M2" i="4"/>
  <c r="C3" i="4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" i="4"/>
  <c r="I2" i="4"/>
  <c r="B3" i="4" s="1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" i="4"/>
  <c r="L2" i="4"/>
  <c r="J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" i="4"/>
  <c r="C2" i="4"/>
  <c r="B2" i="4"/>
  <c r="C5" i="4"/>
  <c r="D5" i="4"/>
  <c r="B5" i="4"/>
  <c r="D4" i="4"/>
  <c r="C4" i="4"/>
  <c r="B4" i="4"/>
  <c r="K2" i="9"/>
  <c r="H2" i="9"/>
  <c r="J2" i="9" s="1"/>
  <c r="AA4" i="10"/>
  <c r="AA5" i="10"/>
  <c r="AA6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" i="10"/>
  <c r="C4" i="10"/>
  <c r="D4" i="10"/>
  <c r="E4" i="10"/>
  <c r="F4" i="10"/>
  <c r="G4" i="10"/>
  <c r="H4" i="10"/>
  <c r="I4" i="10"/>
  <c r="J4" i="10"/>
  <c r="K4" i="10"/>
  <c r="L4" i="10"/>
  <c r="M4" i="10"/>
  <c r="N4" i="10"/>
  <c r="O4" i="10"/>
  <c r="P4" i="10"/>
  <c r="Q4" i="10"/>
  <c r="R4" i="10"/>
  <c r="S4" i="10"/>
  <c r="T4" i="10"/>
  <c r="U4" i="10"/>
  <c r="V4" i="10"/>
  <c r="W4" i="10"/>
  <c r="X4" i="10"/>
  <c r="Y4" i="10"/>
  <c r="Z4" i="10"/>
  <c r="C5" i="10"/>
  <c r="D5" i="10"/>
  <c r="E5" i="10"/>
  <c r="F5" i="10"/>
  <c r="G5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Y5" i="10"/>
  <c r="Z5" i="10"/>
  <c r="C6" i="10"/>
  <c r="D6" i="10"/>
  <c r="E6" i="10"/>
  <c r="F6" i="10"/>
  <c r="G6" i="10"/>
  <c r="H6" i="10"/>
  <c r="I6" i="10"/>
  <c r="J6" i="10"/>
  <c r="K6" i="10"/>
  <c r="L6" i="10"/>
  <c r="M6" i="10"/>
  <c r="N6" i="10"/>
  <c r="O6" i="10"/>
  <c r="P6" i="10"/>
  <c r="Q6" i="10"/>
  <c r="R6" i="10"/>
  <c r="S6" i="10"/>
  <c r="T6" i="10"/>
  <c r="U6" i="10"/>
  <c r="V6" i="10"/>
  <c r="W6" i="10"/>
  <c r="X6" i="10"/>
  <c r="Y6" i="10"/>
  <c r="Z6" i="10"/>
  <c r="C7" i="10"/>
  <c r="D7" i="10"/>
  <c r="E7" i="10"/>
  <c r="F7" i="10"/>
  <c r="G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Y7" i="10"/>
  <c r="Z7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U8" i="10"/>
  <c r="V8" i="10"/>
  <c r="W8" i="10"/>
  <c r="X8" i="10"/>
  <c r="Y8" i="10"/>
  <c r="Z8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Y9" i="10"/>
  <c r="Z9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C11" i="10"/>
  <c r="D11" i="10"/>
  <c r="E11" i="10"/>
  <c r="F11" i="10"/>
  <c r="G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Y11" i="10"/>
  <c r="Z11" i="10"/>
  <c r="C12" i="10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Y12" i="10"/>
  <c r="Z12" i="10"/>
  <c r="C13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Y13" i="10"/>
  <c r="Z13" i="10"/>
  <c r="C14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Y14" i="10"/>
  <c r="Z14" i="10"/>
  <c r="C15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Z15" i="10"/>
  <c r="C16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Y16" i="10"/>
  <c r="Z16" i="10"/>
  <c r="C17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Z17" i="10"/>
  <c r="C18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Z18" i="10"/>
  <c r="C19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Z19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C21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Z21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Z22" i="10"/>
  <c r="C23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Z23" i="10"/>
  <c r="C24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Z24" i="10"/>
  <c r="C25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Z25" i="10"/>
  <c r="C26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Y26" i="10"/>
  <c r="Z26" i="10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Y27" i="10"/>
  <c r="Z27" i="10"/>
  <c r="C28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C29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Y29" i="10"/>
  <c r="Z29" i="10"/>
  <c r="D3" i="10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Y3" i="10"/>
  <c r="Z3" i="10"/>
  <c r="C3" i="10"/>
  <c r="D25" i="9"/>
  <c r="E25" i="9" s="1"/>
  <c r="D24" i="9"/>
  <c r="E24" i="9" s="1"/>
  <c r="C23" i="9"/>
  <c r="D23" i="9" s="1"/>
  <c r="E23" i="9" s="1"/>
  <c r="C22" i="9"/>
  <c r="D22" i="9" s="1"/>
  <c r="E22" i="9" s="1"/>
  <c r="C21" i="9"/>
  <c r="D21" i="9" s="1"/>
  <c r="E21" i="9" s="1"/>
  <c r="C20" i="9"/>
  <c r="D20" i="9" s="1"/>
  <c r="E20" i="9" s="1"/>
  <c r="C19" i="9"/>
  <c r="D19" i="9" s="1"/>
  <c r="E19" i="9" s="1"/>
  <c r="C18" i="9"/>
  <c r="D18" i="9" s="1"/>
  <c r="E18" i="9" s="1"/>
  <c r="C17" i="9"/>
  <c r="D17" i="9" s="1"/>
  <c r="E17" i="9" s="1"/>
  <c r="C16" i="9"/>
  <c r="D16" i="9" s="1"/>
  <c r="E16" i="9" s="1"/>
  <c r="E15" i="9"/>
  <c r="C15" i="9"/>
  <c r="D15" i="9" s="1"/>
  <c r="D14" i="9"/>
  <c r="E14" i="9" s="1"/>
  <c r="C14" i="9"/>
  <c r="C13" i="9"/>
  <c r="D13" i="9" s="1"/>
  <c r="E13" i="9" s="1"/>
  <c r="C12" i="9"/>
  <c r="D12" i="9" s="1"/>
  <c r="E12" i="9" s="1"/>
  <c r="E11" i="9"/>
  <c r="C11" i="9"/>
  <c r="D11" i="9" s="1"/>
  <c r="C10" i="9"/>
  <c r="D10" i="9" s="1"/>
  <c r="E10" i="9" s="1"/>
  <c r="C9" i="9"/>
  <c r="D9" i="9" s="1"/>
  <c r="E9" i="9" s="1"/>
  <c r="C8" i="9"/>
  <c r="D8" i="9" s="1"/>
  <c r="E8" i="9" s="1"/>
  <c r="C7" i="9"/>
  <c r="D7" i="9" s="1"/>
  <c r="E7" i="9" s="1"/>
  <c r="C6" i="9"/>
  <c r="N24" i="9" s="1"/>
  <c r="O24" i="9" s="1"/>
  <c r="N5" i="9"/>
  <c r="O5" i="9" s="1"/>
  <c r="C5" i="9"/>
  <c r="D5" i="9" s="1"/>
  <c r="E5" i="9" s="1"/>
  <c r="C4" i="9"/>
  <c r="D4" i="9" s="1"/>
  <c r="E4" i="9" s="1"/>
  <c r="C3" i="9"/>
  <c r="D3" i="9" s="1"/>
  <c r="E3" i="9" s="1"/>
  <c r="G2" i="9"/>
  <c r="C2" i="9"/>
  <c r="N17" i="9" s="1"/>
  <c r="O17" i="9" s="1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" i="6"/>
  <c r="M2" i="6"/>
  <c r="I25" i="6"/>
  <c r="D4" i="6"/>
  <c r="E4" i="6"/>
  <c r="F4" i="6"/>
  <c r="G4" i="6" s="1"/>
  <c r="H4" i="6"/>
  <c r="I4" i="6"/>
  <c r="J4" i="6"/>
  <c r="D5" i="6"/>
  <c r="E5" i="6" s="1"/>
  <c r="G5" i="6" s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E3" i="6"/>
  <c r="F3" i="6"/>
  <c r="G3" i="6" s="1"/>
  <c r="D3" i="6"/>
  <c r="F2" i="6"/>
  <c r="E2" i="6"/>
  <c r="C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" i="6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4" i="5"/>
  <c r="N3" i="5"/>
  <c r="N2" i="5"/>
  <c r="K25" i="5"/>
  <c r="F4" i="5"/>
  <c r="G4" i="5"/>
  <c r="H4" i="5"/>
  <c r="I4" i="5" s="1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L3" i="5"/>
  <c r="K3" i="5"/>
  <c r="J3" i="5"/>
  <c r="I3" i="5"/>
  <c r="H3" i="5"/>
  <c r="G3" i="5"/>
  <c r="G2" i="5"/>
  <c r="J2" i="5"/>
  <c r="I2" i="5"/>
  <c r="H2" i="5"/>
  <c r="C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C5" i="7"/>
  <c r="D5" i="7"/>
  <c r="E5" i="7"/>
  <c r="F5" i="7"/>
  <c r="G5" i="7"/>
  <c r="H5" i="7"/>
  <c r="I5" i="7"/>
  <c r="J5" i="7"/>
  <c r="K5" i="7"/>
  <c r="L5" i="7"/>
  <c r="M5" i="7"/>
  <c r="N5" i="7"/>
  <c r="O5" i="7"/>
  <c r="P5" i="7"/>
  <c r="Q5" i="7"/>
  <c r="R5" i="7"/>
  <c r="S5" i="7"/>
  <c r="T5" i="7"/>
  <c r="U5" i="7"/>
  <c r="V5" i="7"/>
  <c r="W5" i="7"/>
  <c r="X5" i="7"/>
  <c r="Y5" i="7"/>
  <c r="Z5" i="7"/>
  <c r="C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W6" i="7"/>
  <c r="X6" i="7"/>
  <c r="Y6" i="7"/>
  <c r="Z6" i="7"/>
  <c r="C7" i="7"/>
  <c r="D7" i="7"/>
  <c r="E7" i="7"/>
  <c r="F7" i="7"/>
  <c r="G7" i="7"/>
  <c r="H7" i="7"/>
  <c r="I7" i="7"/>
  <c r="J7" i="7"/>
  <c r="K7" i="7"/>
  <c r="L7" i="7"/>
  <c r="M7" i="7"/>
  <c r="N7" i="7"/>
  <c r="O7" i="7"/>
  <c r="P7" i="7"/>
  <c r="Q7" i="7"/>
  <c r="R7" i="7"/>
  <c r="S7" i="7"/>
  <c r="T7" i="7"/>
  <c r="U7" i="7"/>
  <c r="V7" i="7"/>
  <c r="W7" i="7"/>
  <c r="X7" i="7"/>
  <c r="Y7" i="7"/>
  <c r="Z7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U8" i="7"/>
  <c r="V8" i="7"/>
  <c r="W8" i="7"/>
  <c r="X8" i="7"/>
  <c r="Y8" i="7"/>
  <c r="Z8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U9" i="7"/>
  <c r="V9" i="7"/>
  <c r="W9" i="7"/>
  <c r="X9" i="7"/>
  <c r="Y9" i="7"/>
  <c r="Z9" i="7"/>
  <c r="C10" i="7"/>
  <c r="D10" i="7"/>
  <c r="E10" i="7"/>
  <c r="F10" i="7"/>
  <c r="G10" i="7"/>
  <c r="H10" i="7"/>
  <c r="I10" i="7"/>
  <c r="J10" i="7"/>
  <c r="K10" i="7"/>
  <c r="L10" i="7"/>
  <c r="M10" i="7"/>
  <c r="N10" i="7"/>
  <c r="O10" i="7"/>
  <c r="P10" i="7"/>
  <c r="Q10" i="7"/>
  <c r="R10" i="7"/>
  <c r="S10" i="7"/>
  <c r="T10" i="7"/>
  <c r="U10" i="7"/>
  <c r="V10" i="7"/>
  <c r="W10" i="7"/>
  <c r="X10" i="7"/>
  <c r="Y10" i="7"/>
  <c r="Z10" i="7"/>
  <c r="C11" i="7"/>
  <c r="D11" i="7"/>
  <c r="E11" i="7"/>
  <c r="F11" i="7"/>
  <c r="G11" i="7"/>
  <c r="H11" i="7"/>
  <c r="I11" i="7"/>
  <c r="J11" i="7"/>
  <c r="K11" i="7"/>
  <c r="L11" i="7"/>
  <c r="M11" i="7"/>
  <c r="N11" i="7"/>
  <c r="O11" i="7"/>
  <c r="P11" i="7"/>
  <c r="Q11" i="7"/>
  <c r="R11" i="7"/>
  <c r="S11" i="7"/>
  <c r="T11" i="7"/>
  <c r="U11" i="7"/>
  <c r="V11" i="7"/>
  <c r="W11" i="7"/>
  <c r="X11" i="7"/>
  <c r="Y11" i="7"/>
  <c r="Z11" i="7"/>
  <c r="C12" i="7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Y12" i="7"/>
  <c r="Z12" i="7"/>
  <c r="C13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Y13" i="7"/>
  <c r="Z13" i="7"/>
  <c r="C14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Y14" i="7"/>
  <c r="Z14" i="7"/>
  <c r="C15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Y15" i="7"/>
  <c r="Z15" i="7"/>
  <c r="C16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Y16" i="7"/>
  <c r="Z16" i="7"/>
  <c r="C17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Y17" i="7"/>
  <c r="Z17" i="7"/>
  <c r="C18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Y18" i="7"/>
  <c r="Z18" i="7"/>
  <c r="C19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Y19" i="7"/>
  <c r="Z19" i="7"/>
  <c r="C20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Z20" i="7"/>
  <c r="C21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Y21" i="7"/>
  <c r="Z21" i="7"/>
  <c r="C22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Y22" i="7"/>
  <c r="Z22" i="7"/>
  <c r="C23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Y23" i="7"/>
  <c r="Z23" i="7"/>
  <c r="C24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C25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Z25" i="7"/>
  <c r="C26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C27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Z27" i="7"/>
  <c r="C28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Y28" i="7"/>
  <c r="Z28" i="7"/>
  <c r="C29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Y29" i="7"/>
  <c r="Z29" i="7"/>
  <c r="D3" i="7"/>
  <c r="E3" i="7"/>
  <c r="F3" i="7"/>
  <c r="G3" i="7"/>
  <c r="H3" i="7"/>
  <c r="I3" i="7"/>
  <c r="J3" i="7"/>
  <c r="K3" i="7"/>
  <c r="L3" i="7"/>
  <c r="M3" i="7"/>
  <c r="N3" i="7"/>
  <c r="O3" i="7"/>
  <c r="P3" i="7"/>
  <c r="Q3" i="7"/>
  <c r="R3" i="7"/>
  <c r="S3" i="7"/>
  <c r="T3" i="7"/>
  <c r="U3" i="7"/>
  <c r="V3" i="7"/>
  <c r="W3" i="7"/>
  <c r="X3" i="7"/>
  <c r="Y3" i="7"/>
  <c r="Z3" i="7"/>
  <c r="C3" i="7"/>
  <c r="D3" i="5"/>
  <c r="E3" i="5" s="1"/>
  <c r="D4" i="5"/>
  <c r="E4" i="5" s="1"/>
  <c r="D5" i="5"/>
  <c r="E5" i="5" s="1"/>
  <c r="D6" i="5"/>
  <c r="E6" i="5"/>
  <c r="D7" i="5"/>
  <c r="E7" i="5" s="1"/>
  <c r="D8" i="5"/>
  <c r="E8" i="5"/>
  <c r="D9" i="5"/>
  <c r="E9" i="5" s="1"/>
  <c r="D10" i="5"/>
  <c r="E10" i="5"/>
  <c r="D11" i="5"/>
  <c r="E11" i="5" s="1"/>
  <c r="D12" i="5"/>
  <c r="E12" i="5" s="1"/>
  <c r="D13" i="5"/>
  <c r="E13" i="5" s="1"/>
  <c r="D14" i="5"/>
  <c r="E14" i="5"/>
  <c r="D15" i="5"/>
  <c r="E15" i="5" s="1"/>
  <c r="D16" i="5"/>
  <c r="E16" i="5"/>
  <c r="D17" i="5"/>
  <c r="E17" i="5" s="1"/>
  <c r="D18" i="5"/>
  <c r="E18" i="5"/>
  <c r="D19" i="5"/>
  <c r="E19" i="5" s="1"/>
  <c r="D20" i="5"/>
  <c r="E20" i="5" s="1"/>
  <c r="D21" i="5"/>
  <c r="E21" i="5" s="1"/>
  <c r="D22" i="5"/>
  <c r="E22" i="5"/>
  <c r="D23" i="5"/>
  <c r="E23" i="5" s="1"/>
  <c r="D24" i="5"/>
  <c r="E24" i="5" s="1"/>
  <c r="D25" i="5"/>
  <c r="E25" i="5" s="1"/>
  <c r="Z26" i="7" s="1"/>
  <c r="E2" i="5"/>
  <c r="D2" i="5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" i="5"/>
  <c r="B9" i="3"/>
  <c r="B8" i="3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D2" i="1"/>
  <c r="C2" i="1"/>
  <c r="K4" i="1"/>
  <c r="K3" i="1"/>
  <c r="H2" i="11"/>
  <c r="H1" i="11"/>
  <c r="L2" i="9" l="1"/>
  <c r="F3" i="9" s="1"/>
  <c r="G3" i="9" s="1"/>
  <c r="I3" i="9" s="1"/>
  <c r="N8" i="9"/>
  <c r="O8" i="9" s="1"/>
  <c r="D6" i="9"/>
  <c r="E6" i="9" s="1"/>
  <c r="N12" i="9"/>
  <c r="O12" i="9" s="1"/>
  <c r="N13" i="9"/>
  <c r="O13" i="9" s="1"/>
  <c r="N9" i="9"/>
  <c r="O9" i="9" s="1"/>
  <c r="N25" i="9"/>
  <c r="O25" i="9" s="1"/>
  <c r="N22" i="9"/>
  <c r="O22" i="9" s="1"/>
  <c r="N18" i="9"/>
  <c r="O18" i="9" s="1"/>
  <c r="N14" i="9"/>
  <c r="O14" i="9" s="1"/>
  <c r="N10" i="9"/>
  <c r="O10" i="9" s="1"/>
  <c r="N6" i="9"/>
  <c r="O6" i="9" s="1"/>
  <c r="N2" i="9"/>
  <c r="O2" i="9" s="1"/>
  <c r="N23" i="9"/>
  <c r="O23" i="9" s="1"/>
  <c r="N19" i="9"/>
  <c r="O19" i="9" s="1"/>
  <c r="N15" i="9"/>
  <c r="O15" i="9" s="1"/>
  <c r="N11" i="9"/>
  <c r="O11" i="9" s="1"/>
  <c r="N7" i="9"/>
  <c r="O7" i="9" s="1"/>
  <c r="N3" i="9"/>
  <c r="O3" i="9" s="1"/>
  <c r="N20" i="9"/>
  <c r="O20" i="9" s="1"/>
  <c r="N16" i="9"/>
  <c r="O16" i="9" s="1"/>
  <c r="N4" i="9"/>
  <c r="O4" i="9" s="1"/>
  <c r="N21" i="9"/>
  <c r="O21" i="9" s="1"/>
  <c r="D2" i="9"/>
  <c r="E2" i="9" s="1"/>
  <c r="I2" i="9"/>
  <c r="H5" i="6"/>
  <c r="H3" i="6"/>
  <c r="G2" i="6"/>
  <c r="H2" i="6"/>
  <c r="J4" i="5"/>
  <c r="K2" i="5"/>
  <c r="L2" i="5" s="1"/>
  <c r="F3" i="5" s="1"/>
  <c r="AA21" i="7"/>
  <c r="AA19" i="7"/>
  <c r="AA7" i="7"/>
  <c r="AA13" i="7"/>
  <c r="AA29" i="7"/>
  <c r="AA23" i="7"/>
  <c r="AA17" i="7"/>
  <c r="AA9" i="7"/>
  <c r="AA28" i="7"/>
  <c r="AA5" i="7"/>
  <c r="AA3" i="7"/>
  <c r="AA11" i="7"/>
  <c r="AA16" i="7"/>
  <c r="AA24" i="7"/>
  <c r="AA22" i="7"/>
  <c r="AA20" i="7"/>
  <c r="AA18" i="7"/>
  <c r="AA15" i="7"/>
  <c r="AA14" i="7"/>
  <c r="AA12" i="7"/>
  <c r="AA10" i="7"/>
  <c r="AA8" i="7"/>
  <c r="AA6" i="7"/>
  <c r="AA4" i="7"/>
  <c r="Y26" i="7"/>
  <c r="AA26" i="7" s="1"/>
  <c r="Y27" i="7"/>
  <c r="AA27" i="7" s="1"/>
  <c r="Y25" i="7"/>
  <c r="AA25" i="7" s="1"/>
  <c r="J3" i="9" l="1"/>
  <c r="K3" i="9" s="1"/>
  <c r="I5" i="6"/>
  <c r="J5" i="6" s="1"/>
  <c r="D6" i="6" s="1"/>
  <c r="I3" i="6"/>
  <c r="J3" i="6"/>
  <c r="I2" i="6"/>
  <c r="J2" i="6" s="1"/>
  <c r="K4" i="5"/>
  <c r="L4" i="5"/>
  <c r="F5" i="5" s="1"/>
  <c r="L3" i="4" l="1"/>
  <c r="M3" i="4" s="1"/>
  <c r="L3" i="9"/>
  <c r="F4" i="9" s="1"/>
  <c r="H6" i="6"/>
  <c r="E6" i="6"/>
  <c r="G6" i="6" s="1"/>
  <c r="G5" i="5"/>
  <c r="I5" i="5" s="1"/>
  <c r="G4" i="9" l="1"/>
  <c r="I4" i="9" s="1"/>
  <c r="I6" i="6"/>
  <c r="J6" i="6" s="1"/>
  <c r="D7" i="6" s="1"/>
  <c r="J5" i="5"/>
  <c r="J4" i="9" l="1"/>
  <c r="K4" i="9" s="1"/>
  <c r="E7" i="6"/>
  <c r="G7" i="6" s="1"/>
  <c r="H7" i="6"/>
  <c r="K5" i="5"/>
  <c r="L5" i="5"/>
  <c r="F6" i="5" s="1"/>
  <c r="L4" i="4" l="1"/>
  <c r="M4" i="4" s="1"/>
  <c r="L4" i="9"/>
  <c r="F5" i="9" s="1"/>
  <c r="I7" i="6"/>
  <c r="J7" i="6"/>
  <c r="D8" i="6" s="1"/>
  <c r="G6" i="5"/>
  <c r="I6" i="5" s="1"/>
  <c r="G5" i="9" l="1"/>
  <c r="I5" i="9" s="1"/>
  <c r="E8" i="6"/>
  <c r="G8" i="6" s="1"/>
  <c r="J6" i="5"/>
  <c r="J5" i="9" l="1"/>
  <c r="K5" i="9" s="1"/>
  <c r="H8" i="6"/>
  <c r="K6" i="5"/>
  <c r="L6" i="5"/>
  <c r="F7" i="5" s="1"/>
  <c r="L5" i="4" l="1"/>
  <c r="M5" i="4" s="1"/>
  <c r="L5" i="9"/>
  <c r="F6" i="9" s="1"/>
  <c r="I8" i="6"/>
  <c r="J8" i="6"/>
  <c r="D9" i="6" s="1"/>
  <c r="G7" i="5"/>
  <c r="I7" i="5" s="1"/>
  <c r="G6" i="9" l="1"/>
  <c r="I6" i="9" s="1"/>
  <c r="E9" i="6"/>
  <c r="G9" i="6" s="1"/>
  <c r="H9" i="6"/>
  <c r="J7" i="5"/>
  <c r="J6" i="9" l="1"/>
  <c r="K6" i="9" s="1"/>
  <c r="L6" i="9"/>
  <c r="F7" i="9" s="1"/>
  <c r="I9" i="6"/>
  <c r="J9" i="6"/>
  <c r="D10" i="6" s="1"/>
  <c r="K7" i="5"/>
  <c r="L7" i="5"/>
  <c r="F8" i="5" s="1"/>
  <c r="L6" i="4" l="1"/>
  <c r="M6" i="4" s="1"/>
  <c r="G7" i="9"/>
  <c r="I7" i="9" s="1"/>
  <c r="E10" i="6"/>
  <c r="G10" i="6" s="1"/>
  <c r="H10" i="6"/>
  <c r="G8" i="5"/>
  <c r="I8" i="5" s="1"/>
  <c r="J8" i="5"/>
  <c r="J7" i="9" l="1"/>
  <c r="K7" i="9" s="1"/>
  <c r="L7" i="9" s="1"/>
  <c r="F8" i="9" s="1"/>
  <c r="I10" i="6"/>
  <c r="J10" i="6" s="1"/>
  <c r="D11" i="6" s="1"/>
  <c r="K8" i="5"/>
  <c r="L8" i="5" s="1"/>
  <c r="F9" i="5" s="1"/>
  <c r="L7" i="4" l="1"/>
  <c r="M7" i="4" s="1"/>
  <c r="G8" i="9"/>
  <c r="I8" i="9" s="1"/>
  <c r="E11" i="6"/>
  <c r="G11" i="6" s="1"/>
  <c r="H11" i="6"/>
  <c r="G9" i="5"/>
  <c r="I9" i="5" s="1"/>
  <c r="J8" i="9" l="1"/>
  <c r="K8" i="9" s="1"/>
  <c r="L8" i="4" s="1"/>
  <c r="M8" i="4" s="1"/>
  <c r="I11" i="6"/>
  <c r="J11" i="6"/>
  <c r="D12" i="6" s="1"/>
  <c r="J9" i="5"/>
  <c r="L8" i="9" l="1"/>
  <c r="F9" i="9" s="1"/>
  <c r="G9" i="9" s="1"/>
  <c r="I9" i="9" s="1"/>
  <c r="E12" i="6"/>
  <c r="G12" i="6" s="1"/>
  <c r="K9" i="5"/>
  <c r="L9" i="5"/>
  <c r="F10" i="5" s="1"/>
  <c r="J9" i="9" l="1"/>
  <c r="K9" i="9" s="1"/>
  <c r="L9" i="4" s="1"/>
  <c r="M9" i="4" s="1"/>
  <c r="H12" i="6"/>
  <c r="G10" i="5"/>
  <c r="I10" i="5" s="1"/>
  <c r="J10" i="5"/>
  <c r="L9" i="9" l="1"/>
  <c r="F10" i="9" s="1"/>
  <c r="I12" i="6"/>
  <c r="J12" i="6"/>
  <c r="D13" i="6" s="1"/>
  <c r="K10" i="5"/>
  <c r="L10" i="5" s="1"/>
  <c r="F11" i="5" s="1"/>
  <c r="G10" i="9" l="1"/>
  <c r="I10" i="9" s="1"/>
  <c r="E13" i="6"/>
  <c r="G13" i="6" s="1"/>
  <c r="H13" i="6"/>
  <c r="G11" i="5"/>
  <c r="I11" i="5" s="1"/>
  <c r="J11" i="5"/>
  <c r="J10" i="9" l="1"/>
  <c r="K10" i="9" s="1"/>
  <c r="L10" i="4" s="1"/>
  <c r="M10" i="4" s="1"/>
  <c r="I13" i="6"/>
  <c r="J13" i="6"/>
  <c r="D14" i="6" s="1"/>
  <c r="K11" i="5"/>
  <c r="L11" i="5" s="1"/>
  <c r="F12" i="5" s="1"/>
  <c r="L10" i="9" l="1"/>
  <c r="F11" i="9" s="1"/>
  <c r="G11" i="9" s="1"/>
  <c r="I11" i="9" s="1"/>
  <c r="E14" i="6"/>
  <c r="G14" i="6" s="1"/>
  <c r="H14" i="6"/>
  <c r="G12" i="5"/>
  <c r="I12" i="5" s="1"/>
  <c r="J11" i="9" l="1"/>
  <c r="K11" i="9" s="1"/>
  <c r="L11" i="4" s="1"/>
  <c r="M11" i="4" s="1"/>
  <c r="I14" i="6"/>
  <c r="J14" i="6" s="1"/>
  <c r="D15" i="6" s="1"/>
  <c r="J12" i="5"/>
  <c r="L11" i="9" l="1"/>
  <c r="F12" i="9" s="1"/>
  <c r="G12" i="9" s="1"/>
  <c r="I12" i="9" s="1"/>
  <c r="E15" i="6"/>
  <c r="G15" i="6" s="1"/>
  <c r="H15" i="6"/>
  <c r="K12" i="5"/>
  <c r="L12" i="5"/>
  <c r="F13" i="5" s="1"/>
  <c r="J12" i="9" l="1"/>
  <c r="K12" i="9" s="1"/>
  <c r="L12" i="4" s="1"/>
  <c r="M12" i="4" s="1"/>
  <c r="I15" i="6"/>
  <c r="J15" i="6"/>
  <c r="D16" i="6" s="1"/>
  <c r="G13" i="5"/>
  <c r="I13" i="5" s="1"/>
  <c r="L12" i="9" l="1"/>
  <c r="F13" i="9" s="1"/>
  <c r="E16" i="6"/>
  <c r="G16" i="6" s="1"/>
  <c r="J13" i="5"/>
  <c r="G13" i="9" l="1"/>
  <c r="I13" i="9" s="1"/>
  <c r="H16" i="6"/>
  <c r="K13" i="5"/>
  <c r="L13" i="5" s="1"/>
  <c r="F14" i="5" s="1"/>
  <c r="J13" i="9" l="1"/>
  <c r="K13" i="9" s="1"/>
  <c r="L13" i="4" s="1"/>
  <c r="M13" i="4" s="1"/>
  <c r="I16" i="6"/>
  <c r="J16" i="6" s="1"/>
  <c r="D17" i="6" s="1"/>
  <c r="G14" i="5"/>
  <c r="I14" i="5" s="1"/>
  <c r="J14" i="5"/>
  <c r="L13" i="9" l="1"/>
  <c r="F14" i="9" s="1"/>
  <c r="E17" i="6"/>
  <c r="G17" i="6" s="1"/>
  <c r="K14" i="5"/>
  <c r="L14" i="5"/>
  <c r="F15" i="5" s="1"/>
  <c r="G14" i="9" l="1"/>
  <c r="I14" i="9" s="1"/>
  <c r="H17" i="6"/>
  <c r="G15" i="5"/>
  <c r="I15" i="5" s="1"/>
  <c r="J15" i="5"/>
  <c r="J14" i="9" l="1"/>
  <c r="K14" i="9" s="1"/>
  <c r="L14" i="4" s="1"/>
  <c r="M14" i="4" s="1"/>
  <c r="L14" i="9"/>
  <c r="F15" i="9" s="1"/>
  <c r="I17" i="6"/>
  <c r="J17" i="6" s="1"/>
  <c r="D18" i="6" s="1"/>
  <c r="K15" i="5"/>
  <c r="L15" i="5"/>
  <c r="F16" i="5" s="1"/>
  <c r="G15" i="9" l="1"/>
  <c r="I15" i="9" s="1"/>
  <c r="E18" i="6"/>
  <c r="G18" i="6" s="1"/>
  <c r="G16" i="5"/>
  <c r="I16" i="5" s="1"/>
  <c r="J15" i="9" l="1"/>
  <c r="K15" i="9" s="1"/>
  <c r="L15" i="4" s="1"/>
  <c r="M15" i="4" s="1"/>
  <c r="H18" i="6"/>
  <c r="J16" i="5"/>
  <c r="L15" i="9" l="1"/>
  <c r="F16" i="9" s="1"/>
  <c r="I18" i="6"/>
  <c r="J18" i="6"/>
  <c r="D19" i="6" s="1"/>
  <c r="K16" i="5"/>
  <c r="L16" i="5"/>
  <c r="F17" i="5" s="1"/>
  <c r="G16" i="9" l="1"/>
  <c r="I16" i="9" s="1"/>
  <c r="E19" i="6"/>
  <c r="G19" i="6" s="1"/>
  <c r="G17" i="5"/>
  <c r="I17" i="5" s="1"/>
  <c r="J16" i="9" l="1"/>
  <c r="K16" i="9" s="1"/>
  <c r="L16" i="4" s="1"/>
  <c r="M16" i="4" s="1"/>
  <c r="L16" i="9"/>
  <c r="F17" i="9" s="1"/>
  <c r="H19" i="6"/>
  <c r="J17" i="5"/>
  <c r="G17" i="9" l="1"/>
  <c r="I17" i="9" s="1"/>
  <c r="I19" i="6"/>
  <c r="J19" i="6"/>
  <c r="D20" i="6" s="1"/>
  <c r="K17" i="5"/>
  <c r="L17" i="5"/>
  <c r="F18" i="5" s="1"/>
  <c r="J17" i="9" l="1"/>
  <c r="K17" i="9" s="1"/>
  <c r="L17" i="4" s="1"/>
  <c r="M17" i="4" s="1"/>
  <c r="E20" i="6"/>
  <c r="G20" i="6" s="1"/>
  <c r="H20" i="6"/>
  <c r="G18" i="5"/>
  <c r="I18" i="5" s="1"/>
  <c r="J18" i="5"/>
  <c r="L17" i="9" l="1"/>
  <c r="F18" i="9" s="1"/>
  <c r="I20" i="6"/>
  <c r="J20" i="6"/>
  <c r="D21" i="6" s="1"/>
  <c r="K18" i="5"/>
  <c r="L18" i="5"/>
  <c r="F19" i="5" s="1"/>
  <c r="G18" i="9" l="1"/>
  <c r="I18" i="9" s="1"/>
  <c r="E21" i="6"/>
  <c r="G21" i="6" s="1"/>
  <c r="G19" i="5"/>
  <c r="I19" i="5" s="1"/>
  <c r="J18" i="9" l="1"/>
  <c r="K18" i="9" s="1"/>
  <c r="L18" i="4" s="1"/>
  <c r="M18" i="4" s="1"/>
  <c r="H21" i="6"/>
  <c r="J19" i="5"/>
  <c r="L18" i="9" l="1"/>
  <c r="F19" i="9" s="1"/>
  <c r="G19" i="9" s="1"/>
  <c r="I19" i="9" s="1"/>
  <c r="I21" i="6"/>
  <c r="J21" i="6"/>
  <c r="D22" i="6" s="1"/>
  <c r="K19" i="5"/>
  <c r="L19" i="5"/>
  <c r="F20" i="5" s="1"/>
  <c r="J19" i="9" l="1"/>
  <c r="K19" i="9" s="1"/>
  <c r="L19" i="4" s="1"/>
  <c r="M19" i="4" s="1"/>
  <c r="L19" i="9"/>
  <c r="F20" i="9" s="1"/>
  <c r="E22" i="6"/>
  <c r="G22" i="6" s="1"/>
  <c r="G20" i="5"/>
  <c r="I20" i="5" s="1"/>
  <c r="J20" i="5"/>
  <c r="G20" i="9" l="1"/>
  <c r="I20" i="9" s="1"/>
  <c r="H22" i="6"/>
  <c r="K20" i="5"/>
  <c r="L20" i="5"/>
  <c r="F21" i="5" s="1"/>
  <c r="J20" i="9" l="1"/>
  <c r="K20" i="9" s="1"/>
  <c r="L20" i="4" s="1"/>
  <c r="M20" i="4" s="1"/>
  <c r="L20" i="9"/>
  <c r="F21" i="9" s="1"/>
  <c r="I22" i="6"/>
  <c r="J22" i="6"/>
  <c r="D23" i="6" s="1"/>
  <c r="G21" i="5"/>
  <c r="I21" i="5" s="1"/>
  <c r="J21" i="5"/>
  <c r="G21" i="9" l="1"/>
  <c r="I21" i="9" s="1"/>
  <c r="E23" i="6"/>
  <c r="G23" i="6" s="1"/>
  <c r="H23" i="6"/>
  <c r="K21" i="5"/>
  <c r="L21" i="5" s="1"/>
  <c r="F22" i="5" s="1"/>
  <c r="J21" i="9" l="1"/>
  <c r="K21" i="9" s="1"/>
  <c r="L21" i="4" s="1"/>
  <c r="M21" i="4" s="1"/>
  <c r="I23" i="6"/>
  <c r="J23" i="6"/>
  <c r="D24" i="6" s="1"/>
  <c r="G22" i="5"/>
  <c r="I22" i="5" s="1"/>
  <c r="L21" i="9" l="1"/>
  <c r="F22" i="9" s="1"/>
  <c r="E24" i="6"/>
  <c r="G24" i="6" s="1"/>
  <c r="H24" i="6"/>
  <c r="J22" i="5"/>
  <c r="G22" i="9" l="1"/>
  <c r="I22" i="9" s="1"/>
  <c r="I24" i="6"/>
  <c r="J24" i="6"/>
  <c r="D25" i="6" s="1"/>
  <c r="K22" i="5"/>
  <c r="L22" i="5"/>
  <c r="F23" i="5" s="1"/>
  <c r="J22" i="9" l="1"/>
  <c r="K22" i="9" s="1"/>
  <c r="L22" i="4" s="1"/>
  <c r="M22" i="4" s="1"/>
  <c r="E25" i="6"/>
  <c r="G25" i="6" s="1"/>
  <c r="G23" i="5"/>
  <c r="I23" i="5" s="1"/>
  <c r="L22" i="9" l="1"/>
  <c r="F23" i="9" s="1"/>
  <c r="H25" i="6"/>
  <c r="J23" i="5"/>
  <c r="G23" i="9" l="1"/>
  <c r="I23" i="9" s="1"/>
  <c r="J25" i="6"/>
  <c r="K23" i="5"/>
  <c r="L23" i="5"/>
  <c r="F24" i="5" s="1"/>
  <c r="J23" i="9" l="1"/>
  <c r="K23" i="9" s="1"/>
  <c r="L23" i="4" s="1"/>
  <c r="M23" i="4" s="1"/>
  <c r="G24" i="5"/>
  <c r="I24" i="5" s="1"/>
  <c r="J24" i="5"/>
  <c r="L23" i="9" l="1"/>
  <c r="F24" i="9" s="1"/>
  <c r="K24" i="5"/>
  <c r="L24" i="5"/>
  <c r="F25" i="5" s="1"/>
  <c r="G24" i="9" l="1"/>
  <c r="I24" i="9" s="1"/>
  <c r="G25" i="5"/>
  <c r="I25" i="5" s="1"/>
  <c r="P2" i="4"/>
  <c r="P3" i="4" s="1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J24" i="9" l="1"/>
  <c r="K24" i="9" s="1"/>
  <c r="L24" i="4" s="1"/>
  <c r="M24" i="4" s="1"/>
  <c r="J25" i="5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L24" i="9" l="1"/>
  <c r="F25" i="9" s="1"/>
  <c r="L25" i="5"/>
  <c r="G25" i="9" l="1"/>
  <c r="I25" i="9" s="1"/>
  <c r="J25" i="9" l="1"/>
  <c r="K25" i="9" s="1"/>
  <c r="L25" i="9" l="1"/>
  <c r="L25" i="4"/>
  <c r="M25" i="4" s="1"/>
  <c r="D3" i="4" s="1"/>
  <c r="D2" i="4"/>
</calcChain>
</file>

<file path=xl/sharedStrings.xml><?xml version="1.0" encoding="utf-8"?>
<sst xmlns="http://schemas.openxmlformats.org/spreadsheetml/2006/main" count="93" uniqueCount="57">
  <si>
    <t>Tarih</t>
  </si>
  <si>
    <t>Kart Limiti</t>
  </si>
  <si>
    <t>Asgari Ödeme Oranı</t>
  </si>
  <si>
    <t>Ay</t>
  </si>
  <si>
    <t>Faiz Oranı</t>
  </si>
  <si>
    <t>Vergi Dahil</t>
  </si>
  <si>
    <t>Hesap 1</t>
  </si>
  <si>
    <t>Hesap 2</t>
  </si>
  <si>
    <t>Toplam Ödeme</t>
  </si>
  <si>
    <t>Kalan Altın (gram)</t>
  </si>
  <si>
    <t>Kalan Altın (TL)</t>
  </si>
  <si>
    <t>Altın Alımı (Gram)</t>
  </si>
  <si>
    <t>Eski Borç</t>
  </si>
  <si>
    <t>Faiz</t>
  </si>
  <si>
    <t>Harcama</t>
  </si>
  <si>
    <t>Kalan Limit</t>
  </si>
  <si>
    <t>Ekstre</t>
  </si>
  <si>
    <t>Ödeme</t>
  </si>
  <si>
    <t>Kalan Borç</t>
  </si>
  <si>
    <t>Altın Miktarı</t>
  </si>
  <si>
    <t>Değeri</t>
  </si>
  <si>
    <t>Toplam</t>
  </si>
  <si>
    <t>Taksit Tutarı</t>
  </si>
  <si>
    <t>Altın Tutarı</t>
  </si>
  <si>
    <t>Aylık Altın Alımı (Gram)</t>
  </si>
  <si>
    <t>Ödemeler</t>
  </si>
  <si>
    <t>Alınan Altınlar</t>
  </si>
  <si>
    <t>Hesap 1 Ödemeler</t>
  </si>
  <si>
    <t>Hesap 2 Ödemeler</t>
  </si>
  <si>
    <t>FV Hesap 1</t>
  </si>
  <si>
    <t>FV Hesap 2</t>
  </si>
  <si>
    <t>GAU/TRY</t>
  </si>
  <si>
    <t>22 Ayar Bilezik Gişe Alış</t>
  </si>
  <si>
    <t>22 Ayar Bilezik Gişe Satış</t>
  </si>
  <si>
    <t>Gişe Alış</t>
  </si>
  <si>
    <t>Gişe Satış</t>
  </si>
  <si>
    <t>TÜFE</t>
  </si>
  <si>
    <t>Hesap 3</t>
  </si>
  <si>
    <t>Hesap 3 Ödemeler</t>
  </si>
  <si>
    <t>FV Hesap 3</t>
  </si>
  <si>
    <t>Altın Alım Günü</t>
  </si>
  <si>
    <t>Kredi Kartı Hesap Kesim Tarihi</t>
  </si>
  <si>
    <t>Kredi Kartı Son Ödeme Günü</t>
  </si>
  <si>
    <t>1.1.2024 GAU/TRY</t>
  </si>
  <si>
    <t>taksitsiz olarak altın alıp asgari ödeme yapma senaryosu</t>
  </si>
  <si>
    <t>1.1.2024 Gişe Alış</t>
  </si>
  <si>
    <t>Geçmiş 22 ayar altın fiyatlarının hesaplanması</t>
  </si>
  <si>
    <t>Hesap 1'in hazırlanması</t>
  </si>
  <si>
    <t>Hesap 2'in hazırlanması</t>
  </si>
  <si>
    <t>Hesap 3'in hazırlanması</t>
  </si>
  <si>
    <t>Karşılaştırma</t>
  </si>
  <si>
    <t>YAPILACAK İŞLER</t>
  </si>
  <si>
    <t>3 taksitli altın alıp asgari ödeme yapılması senaryosu</t>
  </si>
  <si>
    <t>3 taksitli olarak altın alıp ödemeyi tam yapma senaryosu</t>
  </si>
  <si>
    <t>Tamamlanan işler:</t>
  </si>
  <si>
    <t>Kalan İşler:</t>
  </si>
  <si>
    <t>FV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</si>
</sst>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₺&quot;#,##0.00;[Red]\-&quot;₺&quot;#,##0.00"/>
    <numFmt numFmtId="164" formatCode="#,##0.00_ ;[Red]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0">
    <xf numFmtId="0" fontId="0" fillId="0" borderId="0" xfId="0"/>
    <xf numFmtId="14" fontId="2" fillId="0" borderId="0" xfId="0" applyNumberFormat="1" applyFont="1"/>
    <xf numFmtId="0" fontId="2" fillId="0" borderId="0" xfId="0" applyFo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9" fontId="0" fillId="0" borderId="0" xfId="0" applyNumberFormat="1"/>
    <xf numFmtId="2" fontId="0" fillId="0" borderId="0" xfId="0" applyNumberFormat="1"/>
    <xf numFmtId="0" fontId="3" fillId="3" borderId="1" xfId="0" applyFont="1" applyFill="1" applyBorder="1"/>
    <xf numFmtId="0" fontId="3" fillId="3" borderId="2" xfId="0" applyFont="1" applyFill="1" applyBorder="1"/>
    <xf numFmtId="0" fontId="0" fillId="4" borderId="1" xfId="0" applyFill="1" applyBorder="1"/>
    <xf numFmtId="14" fontId="0" fillId="4" borderId="1" xfId="0" applyNumberFormat="1" applyFill="1" applyBorder="1"/>
    <xf numFmtId="4" fontId="0" fillId="4" borderId="1" xfId="0" applyNumberFormat="1" applyFill="1" applyBorder="1"/>
    <xf numFmtId="3" fontId="0" fillId="4" borderId="1" xfId="0" applyNumberFormat="1" applyFill="1" applyBorder="1"/>
    <xf numFmtId="8" fontId="0" fillId="0" borderId="0" xfId="0" applyNumberFormat="1"/>
    <xf numFmtId="164" fontId="0" fillId="0" borderId="0" xfId="0" applyNumberFormat="1"/>
    <xf numFmtId="2" fontId="0" fillId="4" borderId="1" xfId="0" applyNumberFormat="1" applyFill="1" applyBorder="1"/>
    <xf numFmtId="0" fontId="0" fillId="5" borderId="0" xfId="0" applyFill="1"/>
    <xf numFmtId="4" fontId="0" fillId="5" borderId="0" xfId="0" applyNumberFormat="1" applyFill="1"/>
    <xf numFmtId="17" fontId="3" fillId="6" borderId="0" xfId="0" applyNumberFormat="1" applyFont="1" applyFill="1"/>
    <xf numFmtId="17" fontId="4" fillId="7" borderId="0" xfId="0" applyNumberFormat="1" applyFont="1" applyFill="1"/>
    <xf numFmtId="0" fontId="2" fillId="7" borderId="3" xfId="1" applyFont="1" applyFill="1" applyBorder="1"/>
    <xf numFmtId="14" fontId="0" fillId="8" borderId="1" xfId="0" applyNumberFormat="1" applyFill="1" applyBorder="1"/>
    <xf numFmtId="0" fontId="0" fillId="8" borderId="1" xfId="0" applyFill="1" applyBorder="1"/>
    <xf numFmtId="4" fontId="0" fillId="8" borderId="1" xfId="0" applyNumberFormat="1" applyFill="1" applyBorder="1"/>
    <xf numFmtId="0" fontId="3" fillId="3" borderId="4" xfId="0" applyFont="1" applyFill="1" applyBorder="1"/>
    <xf numFmtId="0" fontId="2" fillId="7" borderId="4" xfId="1" applyFont="1" applyFill="1" applyBorder="1"/>
    <xf numFmtId="164" fontId="0" fillId="8" borderId="1" xfId="0" applyNumberFormat="1" applyFill="1" applyBorder="1"/>
    <xf numFmtId="0" fontId="1" fillId="9" borderId="1" xfId="1" applyFill="1" applyBorder="1"/>
    <xf numFmtId="0" fontId="2" fillId="9" borderId="1" xfId="1" applyFont="1" applyFill="1" applyBorder="1"/>
    <xf numFmtId="8" fontId="1" fillId="9" borderId="1" xfId="1" applyNumberFormat="1" applyFill="1" applyBorder="1"/>
    <xf numFmtId="4" fontId="1" fillId="9" borderId="1" xfId="1" applyNumberFormat="1" applyFill="1" applyBorder="1"/>
    <xf numFmtId="0" fontId="0" fillId="0" borderId="1" xfId="0" applyBorder="1"/>
    <xf numFmtId="0" fontId="0" fillId="0" borderId="1" xfId="0" applyBorder="1">
      <extLst>
        <ext xmlns:xfpb="http://schemas.microsoft.com/office/spreadsheetml/2022/featurepropertybag" uri="{C7286773-470A-42A8-94C5-96B5CB345126}">
          <xfpb:xfComplement i="0"/>
        </ext>
      </extLst>
    </xf>
    <xf numFmtId="0" fontId="2" fillId="12" borderId="1" xfId="1" applyFont="1" applyFill="1" applyBorder="1"/>
    <xf numFmtId="0" fontId="0" fillId="0" borderId="0" xfId="0" applyAlignment="1">
      <alignment horizontal="center"/>
    </xf>
    <xf numFmtId="0" fontId="3" fillId="10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vertical="center" textRotation="90"/>
    </xf>
    <xf numFmtId="0" fontId="4" fillId="7" borderId="0" xfId="0" applyFont="1" applyFill="1" applyAlignment="1">
      <alignment horizontal="center"/>
    </xf>
    <xf numFmtId="0" fontId="3" fillId="11" borderId="1" xfId="0" applyFont="1" applyFill="1" applyBorder="1" applyAlignment="1">
      <alignment horizontal="center"/>
    </xf>
  </cellXfs>
  <cellStyles count="2">
    <cellStyle name="40% - Accent2" xfId="1" builtinId="35"/>
    <cellStyle name="Normal" xfId="0" builtinId="0"/>
  </cellStyles>
  <dxfs count="2">
    <dxf>
      <font>
        <strike/>
        <color theme="5" tint="0.39994506668294322"/>
      </font>
    </dxf>
    <dxf>
      <font>
        <strike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22/11/relationships/FeaturePropertyBag" Target="featurePropertyBag/featurePropertyBag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Çalışma Süreci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9E-4842-B3E6-519EC9E3535E}"/>
              </c:ext>
            </c:extLst>
          </c:dPt>
          <c:dPt>
            <c:idx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9E-4842-B3E6-519EC9E353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Adımlar!$G$1:$G$2</c:f>
              <c:strCache>
                <c:ptCount val="2"/>
                <c:pt idx="0">
                  <c:v>Tamamlanan işler:</c:v>
                </c:pt>
                <c:pt idx="1">
                  <c:v>Kalan İşler:</c:v>
                </c:pt>
              </c:strCache>
            </c:strRef>
          </c:cat>
          <c:val>
            <c:numRef>
              <c:f>Adımlar!$H$1:$H$2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D-4693-9F42-7C28C3684F89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312420</xdr:colOff>
      <xdr:row>4</xdr:row>
      <xdr:rowOff>179070</xdr:rowOff>
    </xdr:from>
    <xdr:to>
      <xdr:col>13</xdr:col>
      <xdr:colOff>129540</xdr:colOff>
      <xdr:row>19</xdr:row>
      <xdr:rowOff>179070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7C4846-8AB2-CF21-EEE7-09BB0417AF5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featurePropertyBag/featurePropertyBag.xml><?xml version="1.0" encoding="utf-8"?>
<FeaturePropertyBags xmlns="http://schemas.microsoft.com/office/spreadsheetml/2022/featurepropertybag">
  <bag type="Checkbox"/>
  <bag type="XFControls">
    <bagId k="CellControl">0</bagId>
  </bag>
  <bag type="XFComplement">
    <bagId k="XFControls">1</bagId>
  </bag>
  <bag type="XFComplements" extRef="XFComplementsMapperExtRef">
    <a k="MappedFeaturePropertyBags">
      <bagId>2</bagId>
    </a>
  </bag>
</FeaturePropertyBag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4FAAC-0032-4058-B7B9-1A54DE8CDABA}">
  <sheetPr>
    <tabColor theme="9" tint="0.39997558519241921"/>
  </sheetPr>
  <dimension ref="A1:P27"/>
  <sheetViews>
    <sheetView workbookViewId="0">
      <selection activeCell="K4" sqref="K4"/>
    </sheetView>
  </sheetViews>
  <sheetFormatPr defaultRowHeight="14.4" x14ac:dyDescent="0.3"/>
  <cols>
    <col min="1" max="1" width="19.44140625" bestFit="1" customWidth="1"/>
    <col min="2" max="2" width="11" bestFit="1" customWidth="1"/>
    <col min="3" max="4" width="11" customWidth="1"/>
    <col min="6" max="6" width="10.33203125" customWidth="1"/>
    <col min="7" max="8" width="16.33203125" bestFit="1" customWidth="1"/>
    <col min="9" max="9" width="16.33203125" customWidth="1"/>
    <col min="10" max="10" width="16.33203125" bestFit="1" customWidth="1"/>
    <col min="11" max="13" width="16.33203125" customWidth="1"/>
    <col min="14" max="14" width="11" bestFit="1" customWidth="1"/>
  </cols>
  <sheetData>
    <row r="1" spans="1:16" x14ac:dyDescent="0.3">
      <c r="A1" s="28"/>
      <c r="B1" s="34" t="s">
        <v>6</v>
      </c>
      <c r="C1" s="29" t="s">
        <v>7</v>
      </c>
      <c r="D1" s="29" t="s">
        <v>37</v>
      </c>
      <c r="F1" s="25" t="s">
        <v>0</v>
      </c>
      <c r="G1" s="26" t="s">
        <v>3</v>
      </c>
      <c r="H1" s="26" t="s">
        <v>27</v>
      </c>
      <c r="I1" s="26" t="s">
        <v>29</v>
      </c>
      <c r="J1" s="26" t="s">
        <v>28</v>
      </c>
      <c r="K1" s="21" t="s">
        <v>30</v>
      </c>
      <c r="L1" s="26" t="s">
        <v>38</v>
      </c>
      <c r="M1" s="21" t="s">
        <v>39</v>
      </c>
      <c r="N1" s="21" t="s">
        <v>36</v>
      </c>
    </row>
    <row r="2" spans="1:16" x14ac:dyDescent="0.3">
      <c r="A2" s="29" t="s">
        <v>8</v>
      </c>
      <c r="B2" s="30">
        <f>SUM(Hesap1!K2:K25)</f>
        <v>267833.80445772945</v>
      </c>
      <c r="C2" s="30">
        <f>SUM(Hesap2!I2:I25)</f>
        <v>268182.02641222789</v>
      </c>
      <c r="D2" s="30">
        <f>SUM(Hesap3!K2:K25)</f>
        <v>258223.28332676028</v>
      </c>
      <c r="F2" s="22">
        <v>44593</v>
      </c>
      <c r="G2" s="23">
        <v>1</v>
      </c>
      <c r="H2" s="24">
        <f>Hesap1!K2</f>
        <v>1094.5011071786494</v>
      </c>
      <c r="I2" s="24">
        <f>FVSCHEDULE(H2,$N2:$N$25)</f>
        <v>2666.4096820119285</v>
      </c>
      <c r="J2" s="24">
        <f>Hesap2!I2</f>
        <v>3283.5033215359481</v>
      </c>
      <c r="K2" s="24">
        <f>FVSCHEDULE(J2,$N2:$N$25)</f>
        <v>7999.2290460357854</v>
      </c>
      <c r="L2" s="24">
        <f>Hesap3!K2</f>
        <v>2736.2527679466234</v>
      </c>
      <c r="M2" s="24">
        <f>FVSCHEDULE(L2,$N2:$N$25)</f>
        <v>6666.0242050298202</v>
      </c>
      <c r="N2" s="27">
        <f>_xlfn.XLOOKUP(F2,tüfe!$A$2:$A$25,tüfe!$B$2:$B$25)/100</f>
        <v>4.8099999999999997E-2</v>
      </c>
      <c r="O2" s="14"/>
      <c r="P2">
        <f>H2*(1+N2)</f>
        <v>1147.1466104339424</v>
      </c>
    </row>
    <row r="3" spans="1:16" x14ac:dyDescent="0.3">
      <c r="A3" s="29" t="s">
        <v>56</v>
      </c>
      <c r="B3" s="30">
        <f>SUM(I2:I25)</f>
        <v>387166.82913726947</v>
      </c>
      <c r="C3" s="30">
        <f>SUM(K2:K25)</f>
        <v>401498.37573947362</v>
      </c>
      <c r="D3" s="30">
        <f>SUM(M2:M25)</f>
        <v>393783.43573193962</v>
      </c>
      <c r="F3" s="22">
        <v>44621</v>
      </c>
      <c r="G3" s="23">
        <v>2</v>
      </c>
      <c r="H3" s="24">
        <f>Hesap1!K3</f>
        <v>2827.4997443960369</v>
      </c>
      <c r="I3" s="24">
        <f>FVSCHEDULE(H3,N3:$N$25)</f>
        <v>6572.1962875276158</v>
      </c>
      <c r="J3" s="24">
        <f>Hesap2!I3</f>
        <v>5198.9959116521641</v>
      </c>
      <c r="K3" s="24">
        <f>FVSCHEDULE(J3,$N3:$N$25)</f>
        <v>12084.464975515029</v>
      </c>
      <c r="L3" s="24">
        <f>Hesap3!K3</f>
        <v>5388.5807113601477</v>
      </c>
      <c r="M3" s="24">
        <f>FVSCHEDULE(L3,$N3:$N$25)</f>
        <v>12525.132925806438</v>
      </c>
      <c r="N3" s="27">
        <f>_xlfn.XLOOKUP(F3,tüfe!$A$2:$A$25,tüfe!$B$2:$B$25)/100</f>
        <v>5.4600000000000003E-2</v>
      </c>
      <c r="O3" s="14"/>
      <c r="P3">
        <f>P2*(1+N3)</f>
        <v>1209.7808153636356</v>
      </c>
    </row>
    <row r="4" spans="1:16" x14ac:dyDescent="0.3">
      <c r="A4" s="29" t="s">
        <v>9</v>
      </c>
      <c r="B4" s="31">
        <f>Hesap1!N25</f>
        <v>220</v>
      </c>
      <c r="C4" s="31">
        <f>Hesap2!L25</f>
        <v>220</v>
      </c>
      <c r="D4" s="31">
        <f>Hesap3!N25</f>
        <v>220</v>
      </c>
      <c r="F4" s="22">
        <v>44652</v>
      </c>
      <c r="G4" s="23">
        <v>3</v>
      </c>
      <c r="H4" s="24">
        <f>Hesap1!K4</f>
        <v>5061.9371610752114</v>
      </c>
      <c r="I4" s="24">
        <f>FVSCHEDULE(H4,N4:$N$25)</f>
        <v>11156.730280906248</v>
      </c>
      <c r="J4" s="24">
        <f>Hesap2!I4</f>
        <v>6703.3122500375221</v>
      </c>
      <c r="K4" s="24">
        <f>FVSCHEDULE(J4,$N4:$N$25)</f>
        <v>14774.392566042408</v>
      </c>
      <c r="L4" s="24">
        <f>Hesap3!K4</f>
        <v>8314.3480450656716</v>
      </c>
      <c r="M4" s="24">
        <f>FVSCHEDULE(L4,$N4:$N$25)</f>
        <v>18325.185724090334</v>
      </c>
      <c r="N4" s="27">
        <f>_xlfn.XLOOKUP(F4,tüfe!$A$2:$A$25,tüfe!$B$2:$B$25)/100</f>
        <v>7.2499999999999995E-2</v>
      </c>
      <c r="O4" s="14"/>
      <c r="P4">
        <f t="shared" ref="P4:P25" si="0">P3*(1+N4)</f>
        <v>1297.4899244774992</v>
      </c>
    </row>
    <row r="5" spans="1:16" x14ac:dyDescent="0.3">
      <c r="A5" s="29" t="s">
        <v>10</v>
      </c>
      <c r="B5" s="30">
        <f>B4*altingisealis2024</f>
        <v>409705.80981658562</v>
      </c>
      <c r="C5" s="30">
        <f>C4*altingisealis2024</f>
        <v>409705.80981658562</v>
      </c>
      <c r="D5" s="30">
        <f>D4*altingisealis2024</f>
        <v>409705.80981658562</v>
      </c>
      <c r="F5" s="22">
        <v>44682</v>
      </c>
      <c r="G5" s="23">
        <v>4</v>
      </c>
      <c r="H5" s="24">
        <f>Hesap1!K5</f>
        <v>6599.926719414836</v>
      </c>
      <c r="I5" s="24">
        <f>FVSCHEDULE(H5,N5:$N$25)</f>
        <v>13563.19472947254</v>
      </c>
      <c r="J5" s="24">
        <f>Hesap2!I5</f>
        <v>7897.4719965548229</v>
      </c>
      <c r="K5" s="24">
        <f>FVSCHEDULE(J5,$N5:$N$25)</f>
        <v>16229.718164102043</v>
      </c>
      <c r="L5" s="24">
        <f>Hesap3!K5</f>
        <v>8729.2370625705316</v>
      </c>
      <c r="M5" s="24">
        <f>FVSCHEDULE(L5,$N5:$N$25)</f>
        <v>17939.038894339461</v>
      </c>
      <c r="N5" s="27">
        <f>_xlfn.XLOOKUP(F5,tüfe!$A$2:$A$25,tüfe!$B$2:$B$25)/100</f>
        <v>2.98E-2</v>
      </c>
      <c r="O5" s="14"/>
      <c r="P5">
        <f t="shared" si="0"/>
        <v>1336.1551242269288</v>
      </c>
    </row>
    <row r="6" spans="1:16" x14ac:dyDescent="0.3">
      <c r="F6" s="22">
        <v>44713</v>
      </c>
      <c r="G6" s="23">
        <v>5</v>
      </c>
      <c r="H6" s="24">
        <f>Hesap1!K6</f>
        <v>7733.1027809576644</v>
      </c>
      <c r="I6" s="24">
        <f>FVSCHEDULE(H6,N6:$N$25)</f>
        <v>15432.055569946613</v>
      </c>
      <c r="J6" s="24">
        <f>Hesap2!I6</f>
        <v>8598.5240962806492</v>
      </c>
      <c r="K6" s="24">
        <f>FVSCHEDULE(J6,$N6:$N$25)</f>
        <v>17159.076431788406</v>
      </c>
      <c r="L6" s="24">
        <f>Hesap3!K6</f>
        <v>9201.2094454204471</v>
      </c>
      <c r="M6" s="24">
        <f>FVSCHEDULE(L6,$N6:$N$25)</f>
        <v>18361.785624018521</v>
      </c>
      <c r="N6" s="27">
        <f>_xlfn.XLOOKUP(F6,tüfe!$A$2:$A$25,tüfe!$B$2:$B$25)/100</f>
        <v>4.9500000000000002E-2</v>
      </c>
      <c r="O6" s="14"/>
      <c r="P6">
        <f t="shared" si="0"/>
        <v>1402.2948028761618</v>
      </c>
    </row>
    <row r="7" spans="1:16" x14ac:dyDescent="0.3">
      <c r="F7" s="22">
        <v>44743</v>
      </c>
      <c r="G7" s="23">
        <v>6</v>
      </c>
      <c r="H7" s="24">
        <f>Hesap1!K7</f>
        <v>8594.0364653450852</v>
      </c>
      <c r="I7" s="24">
        <f>FVSCHEDULE(H7,N7:$N$25)</f>
        <v>16341.230097808027</v>
      </c>
      <c r="J7" s="24">
        <f>Hesap2!I7</f>
        <v>9286.1133031997797</v>
      </c>
      <c r="K7" s="24">
        <f>FVSCHEDULE(J7,$N7:$N$25)</f>
        <v>17657.187610712623</v>
      </c>
      <c r="L7" s="24">
        <f>Hesap3!K7</f>
        <v>9614.0050843146</v>
      </c>
      <c r="M7" s="24">
        <f>FVSCHEDULE(L7,$N7:$N$25)</f>
        <v>18280.66123268105</v>
      </c>
      <c r="N7" s="27">
        <f>_xlfn.XLOOKUP(F7,tüfe!$A$2:$A$25,tüfe!$B$2:$B$25)/100</f>
        <v>2.3700000000000002E-2</v>
      </c>
      <c r="O7" s="14"/>
      <c r="P7">
        <f t="shared" si="0"/>
        <v>1435.5291897043269</v>
      </c>
    </row>
    <row r="8" spans="1:16" x14ac:dyDescent="0.3">
      <c r="F8" s="22">
        <v>44774</v>
      </c>
      <c r="G8" s="23">
        <v>7</v>
      </c>
      <c r="H8" s="24">
        <f>Hesap1!K8</f>
        <v>9200.6723670333831</v>
      </c>
      <c r="I8" s="24">
        <f>FVSCHEDULE(H8,N8:$N$25)</f>
        <v>17089.699085485252</v>
      </c>
      <c r="J8" s="24">
        <f>Hesap2!I8</f>
        <v>9717.3797016197132</v>
      </c>
      <c r="K8" s="24">
        <f>FVSCHEDULE(J8,$N8:$N$25)</f>
        <v>18049.452080818879</v>
      </c>
      <c r="L8" s="24">
        <f>Hesap3!K8</f>
        <v>9808.9755396322162</v>
      </c>
      <c r="M8" s="24">
        <f>FVSCHEDULE(L8,$N8:$N$25)</f>
        <v>18219.585876119014</v>
      </c>
      <c r="N8" s="27">
        <f>_xlfn.XLOOKUP(F8,tüfe!$A$2:$A$25,tüfe!$B$2:$B$25)/100</f>
        <v>1.46E-2</v>
      </c>
      <c r="O8" s="14"/>
      <c r="P8">
        <f t="shared" si="0"/>
        <v>1456.48791587401</v>
      </c>
    </row>
    <row r="9" spans="1:16" x14ac:dyDescent="0.3">
      <c r="F9" s="22">
        <v>44805</v>
      </c>
      <c r="G9" s="23">
        <v>8</v>
      </c>
      <c r="H9" s="24">
        <f>Hesap1!K9</f>
        <v>9726.6146936522418</v>
      </c>
      <c r="I9" s="24">
        <f>FVSCHEDULE(H9,N9:$N$25)</f>
        <v>17806.628746926923</v>
      </c>
      <c r="J9" s="24">
        <f>Hesap2!I9</f>
        <v>10176.351076137231</v>
      </c>
      <c r="K9" s="24">
        <f>FVSCHEDULE(J9,$N9:$N$25)</f>
        <v>18629.966470186642</v>
      </c>
      <c r="L9" s="24">
        <f>Hesap3!K9</f>
        <v>10192.584583497661</v>
      </c>
      <c r="M9" s="24">
        <f>FVSCHEDULE(L9,$N9:$N$25)</f>
        <v>18659.685344423156</v>
      </c>
      <c r="N9" s="27">
        <f>_xlfn.XLOOKUP(F9,tüfe!$A$2:$A$25,tüfe!$B$2:$B$25)/100</f>
        <v>3.0800000000000001E-2</v>
      </c>
      <c r="O9" s="14"/>
      <c r="P9">
        <f t="shared" si="0"/>
        <v>1501.3477436829294</v>
      </c>
    </row>
    <row r="10" spans="1:16" x14ac:dyDescent="0.3">
      <c r="F10" s="22">
        <v>44835</v>
      </c>
      <c r="G10" s="23">
        <v>9</v>
      </c>
      <c r="H10" s="24">
        <f>Hesap1!K10</f>
        <v>10087.834489136076</v>
      </c>
      <c r="I10" s="24">
        <f>FVSCHEDULE(H10,N10:$N$25)</f>
        <v>17916.10215923897</v>
      </c>
      <c r="J10" s="24">
        <f>Hesap2!I10</f>
        <v>10380.148596831916</v>
      </c>
      <c r="K10" s="24">
        <f>FVSCHEDULE(J10,$N10:$N$25)</f>
        <v>18435.255147098309</v>
      </c>
      <c r="L10" s="24">
        <f>Hesap3!K10</f>
        <v>10301.53683567147</v>
      </c>
      <c r="M10" s="24">
        <f>FVSCHEDULE(L10,$N10:$N$25)</f>
        <v>18295.63981683243</v>
      </c>
      <c r="N10" s="27">
        <f>_xlfn.XLOOKUP(F10,tüfe!$A$2:$A$25,tüfe!$B$2:$B$25)/100</f>
        <v>3.5400000000000001E-2</v>
      </c>
      <c r="O10" s="14"/>
      <c r="P10">
        <f t="shared" si="0"/>
        <v>1554.4954538093052</v>
      </c>
    </row>
    <row r="11" spans="1:16" x14ac:dyDescent="0.3">
      <c r="F11" s="22">
        <v>44866</v>
      </c>
      <c r="G11" s="23">
        <v>10</v>
      </c>
      <c r="H11" s="24">
        <f>Hesap1!K11</f>
        <v>10325.669115953746</v>
      </c>
      <c r="I11" s="24">
        <f>FVSCHEDULE(H11,N11:$N$25)</f>
        <v>17711.511498191947</v>
      </c>
      <c r="J11" s="24">
        <f>Hesap2!I11</f>
        <v>10447.687937808099</v>
      </c>
      <c r="K11" s="24">
        <f>FVSCHEDULE(J11,$N11:$N$25)</f>
        <v>17920.809098376536</v>
      </c>
      <c r="L11" s="24">
        <f>Hesap3!K11</f>
        <v>10361.779236943061</v>
      </c>
      <c r="M11" s="24">
        <f>FVSCHEDULE(L11,$N11:$N$25)</f>
        <v>17773.450808460486</v>
      </c>
      <c r="N11" s="27">
        <f>_xlfn.XLOOKUP(F11,tüfe!$A$2:$A$25,tüfe!$B$2:$B$25)/100</f>
        <v>2.8799999999999999E-2</v>
      </c>
      <c r="O11" s="14"/>
      <c r="P11">
        <f t="shared" si="0"/>
        <v>1599.2649228790131</v>
      </c>
    </row>
    <row r="12" spans="1:16" x14ac:dyDescent="0.3">
      <c r="F12" s="22">
        <v>44896</v>
      </c>
      <c r="G12" s="23">
        <v>11</v>
      </c>
      <c r="H12" s="24">
        <f>Hesap1!K12</f>
        <v>10406.032139926261</v>
      </c>
      <c r="I12" s="24">
        <f>FVSCHEDULE(H12,N12:$N$25)</f>
        <v>17349.686379212719</v>
      </c>
      <c r="J12" s="24">
        <f>Hesap2!I12</f>
        <v>10435.667896472269</v>
      </c>
      <c r="K12" s="24">
        <f>FVSCHEDULE(J12,$N12:$N$25)</f>
        <v>17399.097247329406</v>
      </c>
      <c r="L12" s="24">
        <f>Hesap3!K12</f>
        <v>10224.550854243389</v>
      </c>
      <c r="M12" s="24">
        <f>FVSCHEDULE(L12,$N12:$N$25)</f>
        <v>17047.10770677009</v>
      </c>
      <c r="N12" s="27">
        <f>_xlfn.XLOOKUP(F12,tüfe!$A$2:$A$25,tüfe!$B$2:$B$25)/100</f>
        <v>1.18E-2</v>
      </c>
      <c r="O12" s="14"/>
      <c r="P12">
        <f t="shared" si="0"/>
        <v>1618.1362489689855</v>
      </c>
    </row>
    <row r="13" spans="1:16" x14ac:dyDescent="0.3">
      <c r="F13" s="22">
        <v>44927</v>
      </c>
      <c r="G13" s="23">
        <v>12</v>
      </c>
      <c r="H13" s="24">
        <f>Hesap1!K13</f>
        <v>10530.643743414754</v>
      </c>
      <c r="I13" s="24">
        <f>FVSCHEDULE(H13,N13:$N$25)</f>
        <v>17352.686124638953</v>
      </c>
      <c r="J13" s="24">
        <f>Hesap2!I13</f>
        <v>10769.571359121232</v>
      </c>
      <c r="K13" s="24">
        <f>FVSCHEDULE(J13,$N13:$N$25)</f>
        <v>17746.397660503564</v>
      </c>
      <c r="L13" s="24">
        <f>Hesap3!K13</f>
        <v>10441.593176296647</v>
      </c>
      <c r="M13" s="24">
        <f>FVSCHEDULE(L13,$N13:$N$25)</f>
        <v>17205.946136270446</v>
      </c>
      <c r="N13" s="27">
        <f>_xlfn.XLOOKUP(F13,tüfe!$A$2:$A$25,tüfe!$B$2:$B$25)/100</f>
        <v>6.6500000000000004E-2</v>
      </c>
      <c r="O13" s="14"/>
      <c r="P13">
        <f t="shared" si="0"/>
        <v>1725.742309525423</v>
      </c>
    </row>
    <row r="14" spans="1:16" x14ac:dyDescent="0.3">
      <c r="F14" s="22">
        <v>44958</v>
      </c>
      <c r="G14" s="23">
        <v>13</v>
      </c>
      <c r="H14" s="24">
        <f>Hesap1!K14</f>
        <v>10756.585386124279</v>
      </c>
      <c r="I14" s="24">
        <f>FVSCHEDULE(H14,N14:$N$25)</f>
        <v>16619.783417628074</v>
      </c>
      <c r="J14" s="24">
        <f>Hesap2!I14</f>
        <v>11113.170401078998</v>
      </c>
      <c r="K14" s="24">
        <f>FVSCHEDULE(J14,$N14:$N$25)</f>
        <v>17170.735741788856</v>
      </c>
      <c r="L14" s="24">
        <f>Hesap3!K14</f>
        <v>10816.225178113205</v>
      </c>
      <c r="M14" s="24">
        <f>FVSCHEDULE(L14,$N14:$N$25)</f>
        <v>16711.931658947007</v>
      </c>
      <c r="N14" s="27">
        <f>_xlfn.XLOOKUP(F14,tüfe!$A$2:$A$25,tüfe!$B$2:$B$25)/100</f>
        <v>3.15E-2</v>
      </c>
      <c r="O14" s="14"/>
      <c r="P14">
        <f t="shared" si="0"/>
        <v>1780.1031922754739</v>
      </c>
    </row>
    <row r="15" spans="1:16" x14ac:dyDescent="0.3">
      <c r="F15" s="22">
        <v>44986</v>
      </c>
      <c r="G15" s="23">
        <v>14</v>
      </c>
      <c r="H15" s="24">
        <f>Hesap1!K15</f>
        <v>11154.537196941657</v>
      </c>
      <c r="I15" s="24">
        <f>FVSCHEDULE(H15,N15:$N$25)</f>
        <v>16708.338094865187</v>
      </c>
      <c r="J15" s="24">
        <f>Hesap2!I15</f>
        <v>11610.578045914503</v>
      </c>
      <c r="K15" s="24">
        <f>FVSCHEDULE(J15,$N15:$N$25)</f>
        <v>17391.439917484673</v>
      </c>
      <c r="L15" s="24">
        <f>Hesap3!K15</f>
        <v>11466.200268727709</v>
      </c>
      <c r="M15" s="24">
        <f>FVSCHEDULE(L15,$N15:$N$25)</f>
        <v>17175.177003835197</v>
      </c>
      <c r="N15" s="27">
        <f>_xlfn.XLOOKUP(F15,tüfe!$A$2:$A$25,tüfe!$B$2:$B$25)/100</f>
        <v>2.29E-2</v>
      </c>
      <c r="O15" s="14"/>
      <c r="P15">
        <f t="shared" si="0"/>
        <v>1820.8675553785822</v>
      </c>
    </row>
    <row r="16" spans="1:16" x14ac:dyDescent="0.3">
      <c r="F16" s="22">
        <v>45017</v>
      </c>
      <c r="G16" s="23">
        <v>15</v>
      </c>
      <c r="H16" s="24">
        <f>Hesap1!K16</f>
        <v>11460.951885814429</v>
      </c>
      <c r="I16" s="24">
        <f>FVSCHEDULE(H16,N16:$N$25)</f>
        <v>16782.98511231078</v>
      </c>
      <c r="J16" s="24">
        <f>Hesap2!I16</f>
        <v>11677.247284371437</v>
      </c>
      <c r="K16" s="24">
        <f>FVSCHEDULE(J16,$N16:$N$25)</f>
        <v>17099.719925440622</v>
      </c>
      <c r="L16" s="24">
        <f>Hesap3!K16</f>
        <v>11624.755592660695</v>
      </c>
      <c r="M16" s="24">
        <f>FVSCHEDULE(L16,$N16:$N$25)</f>
        <v>17022.853074477589</v>
      </c>
      <c r="N16" s="27">
        <f>_xlfn.XLOOKUP(F16,tüfe!$A$2:$A$25,tüfe!$B$2:$B$25)/100</f>
        <v>2.3900000000000001E-2</v>
      </c>
      <c r="O16" s="14"/>
      <c r="P16">
        <f t="shared" si="0"/>
        <v>1864.3862899521305</v>
      </c>
    </row>
    <row r="17" spans="6:16" x14ac:dyDescent="0.3">
      <c r="F17" s="22">
        <v>45047</v>
      </c>
      <c r="G17" s="23">
        <v>16</v>
      </c>
      <c r="H17" s="24">
        <f>Hesap1!K17</f>
        <v>11811.831294794467</v>
      </c>
      <c r="I17" s="24">
        <f>FVSCHEDULE(H17,N17:$N$25)</f>
        <v>16893.055637917252</v>
      </c>
      <c r="J17" s="24">
        <f>Hesap2!I17</f>
        <v>12158.745028354613</v>
      </c>
      <c r="K17" s="24">
        <f>FVSCHEDULE(J17,$N17:$N$25)</f>
        <v>17389.205037305634</v>
      </c>
      <c r="L17" s="24">
        <f>Hesap3!K17</f>
        <v>12034.205964252727</v>
      </c>
      <c r="M17" s="24">
        <f>FVSCHEDULE(L17,$N17:$N$25)</f>
        <v>17211.091645193905</v>
      </c>
      <c r="N17" s="27">
        <f>_xlfn.XLOOKUP(F17,tüfe!$A$2:$A$25,tüfe!$B$2:$B$25)/100</f>
        <v>4.0000000000000002E-4</v>
      </c>
      <c r="O17" s="14"/>
      <c r="P17">
        <f t="shared" si="0"/>
        <v>1865.1320444681112</v>
      </c>
    </row>
    <row r="18" spans="6:16" x14ac:dyDescent="0.3">
      <c r="F18" s="22">
        <v>45078</v>
      </c>
      <c r="G18" s="23">
        <v>17</v>
      </c>
      <c r="H18" s="24">
        <f>Hesap1!K18</f>
        <v>12132.312963551592</v>
      </c>
      <c r="I18" s="24">
        <f>FVSCHEDULE(H18,N18:$N$25)</f>
        <v>17344.464616947873</v>
      </c>
      <c r="J18" s="24">
        <f>Hesap2!I18</f>
        <v>12567.709961721936</v>
      </c>
      <c r="K18" s="24">
        <f>FVSCHEDULE(J18,$N18:$N$25)</f>
        <v>17966.912113297338</v>
      </c>
      <c r="L18" s="24">
        <f>Hesap3!K18</f>
        <v>12299.785700749333</v>
      </c>
      <c r="M18" s="24">
        <f>FVSCHEDULE(L18,$N18:$N$25)</f>
        <v>17583.885160528978</v>
      </c>
      <c r="N18" s="27">
        <f>_xlfn.XLOOKUP(F18,tüfe!$A$2:$A$25,tüfe!$B$2:$B$25)/100</f>
        <v>3.9199999999999999E-2</v>
      </c>
      <c r="O18" s="14"/>
      <c r="P18">
        <f t="shared" si="0"/>
        <v>1938.2452206112609</v>
      </c>
    </row>
    <row r="19" spans="6:16" x14ac:dyDescent="0.3">
      <c r="F19" s="22">
        <v>45108</v>
      </c>
      <c r="G19" s="23">
        <v>18</v>
      </c>
      <c r="H19" s="24">
        <f>Hesap1!K19</f>
        <v>12609.223426901859</v>
      </c>
      <c r="I19" s="24">
        <f>FVSCHEDULE(H19,N19:$N$25)</f>
        <v>17346.285738571121</v>
      </c>
      <c r="J19" s="24">
        <f>Hesap2!I19</f>
        <v>13105.345066880236</v>
      </c>
      <c r="K19" s="24">
        <f>FVSCHEDULE(J19,$N19:$N$25)</f>
        <v>18028.791507308055</v>
      </c>
      <c r="L19" s="24">
        <f>Hesap3!K19</f>
        <v>13002.840182133874</v>
      </c>
      <c r="M19" s="24">
        <f>FVSCHEDULE(L19,$N19:$N$25)</f>
        <v>17887.777349638662</v>
      </c>
      <c r="N19" s="27">
        <f>_xlfn.XLOOKUP(F19,tüfe!$A$2:$A$25,tüfe!$B$2:$B$25)/100</f>
        <v>9.4899999999999998E-2</v>
      </c>
      <c r="O19" s="14"/>
      <c r="P19">
        <f t="shared" si="0"/>
        <v>2122.1846920472694</v>
      </c>
    </row>
    <row r="20" spans="6:16" x14ac:dyDescent="0.3">
      <c r="F20" s="22">
        <v>45139</v>
      </c>
      <c r="G20" s="23">
        <v>19</v>
      </c>
      <c r="H20" s="24">
        <f>Hesap1!K20</f>
        <v>13496.072143867659</v>
      </c>
      <c r="I20" s="24">
        <f>FVSCHEDULE(H20,N20:$N$25)</f>
        <v>16957.080865013919</v>
      </c>
      <c r="J20" s="24">
        <f>Hesap2!I20</f>
        <v>14711.624302250691</v>
      </c>
      <c r="K20" s="24">
        <f>FVSCHEDULE(J20,$N20:$N$25)</f>
        <v>18484.356062242994</v>
      </c>
      <c r="L20" s="24">
        <f>Hesap3!K20</f>
        <v>14356.714692781399</v>
      </c>
      <c r="M20" s="24">
        <f>FVSCHEDULE(L20,$N20:$N$25)</f>
        <v>18038.431434441129</v>
      </c>
      <c r="N20" s="27">
        <f>_xlfn.XLOOKUP(F20,tüfe!$A$2:$A$25,tüfe!$B$2:$B$25)/100</f>
        <v>9.0899999999999995E-2</v>
      </c>
      <c r="O20" s="14"/>
      <c r="P20">
        <f t="shared" si="0"/>
        <v>2315.0912805543662</v>
      </c>
    </row>
    <row r="21" spans="6:16" x14ac:dyDescent="0.3">
      <c r="F21" s="22">
        <v>45170</v>
      </c>
      <c r="G21" s="23">
        <v>20</v>
      </c>
      <c r="H21" s="24">
        <f>Hesap1!K21</f>
        <v>14696.233178105373</v>
      </c>
      <c r="I21" s="24">
        <f>FVSCHEDULE(H21,N21:$N$25)</f>
        <v>16926.407509003991</v>
      </c>
      <c r="J21" s="24">
        <f>Hesap2!I21</f>
        <v>16109.917301178395</v>
      </c>
      <c r="K21" s="24">
        <f>FVSCHEDULE(J21,$N21:$N$25)</f>
        <v>18554.620212636928</v>
      </c>
      <c r="L21" s="24">
        <f>Hesap3!K21</f>
        <v>15935.915372966403</v>
      </c>
      <c r="M21" s="24">
        <f>FVSCHEDULE(L21,$N21:$N$25)</f>
        <v>18354.213243818791</v>
      </c>
      <c r="N21" s="27">
        <f>_xlfn.XLOOKUP(F21,tüfe!$A$2:$A$25,tüfe!$B$2:$B$25)/100</f>
        <v>4.7500000000000001E-2</v>
      </c>
      <c r="O21" s="14"/>
      <c r="P21">
        <f t="shared" si="0"/>
        <v>2425.0581163806987</v>
      </c>
    </row>
    <row r="22" spans="6:16" x14ac:dyDescent="0.3">
      <c r="F22" s="22">
        <v>45200</v>
      </c>
      <c r="G22" s="23">
        <v>21</v>
      </c>
      <c r="H22" s="24">
        <f>Hesap1!K22</f>
        <v>16001.409029811635</v>
      </c>
      <c r="I22" s="24">
        <f>FVSCHEDULE(H22,N22:$N$25)</f>
        <v>17593.933800894058</v>
      </c>
      <c r="J22" s="24">
        <f>Hesap2!I22</f>
        <v>16912.021175579812</v>
      </c>
      <c r="K22" s="24">
        <f>FVSCHEDULE(J22,$N22:$N$25)</f>
        <v>18595.173740519793</v>
      </c>
      <c r="L22" s="24">
        <f>Hesap3!K22</f>
        <v>17153.892710376749</v>
      </c>
      <c r="M22" s="24">
        <f>FVSCHEDULE(L22,$N22:$N$25)</f>
        <v>18861.11730609016</v>
      </c>
      <c r="N22" s="27">
        <f>_xlfn.XLOOKUP(F22,tüfe!$A$2:$A$25,tüfe!$B$2:$B$25)/100</f>
        <v>3.4300000000000004E-2</v>
      </c>
      <c r="O22" s="14"/>
      <c r="P22">
        <f t="shared" si="0"/>
        <v>2508.2376097725569</v>
      </c>
    </row>
    <row r="23" spans="6:16" x14ac:dyDescent="0.3">
      <c r="F23" s="22">
        <v>45231</v>
      </c>
      <c r="G23" s="23">
        <v>22</v>
      </c>
      <c r="H23" s="24">
        <f>Hesap1!K23</f>
        <v>16900.144180035826</v>
      </c>
      <c r="I23" s="24">
        <f>FVSCHEDULE(H23,N23:$N$25)</f>
        <v>17965.884848178834</v>
      </c>
      <c r="J23" s="24">
        <f>Hesap2!I23</f>
        <v>17322.99895868099</v>
      </c>
      <c r="K23" s="24">
        <f>FVSCHEDULE(J23,$N23:$N$25)</f>
        <v>18415.405288934329</v>
      </c>
      <c r="L23" s="24">
        <f>Hesap3!K23</f>
        <v>17231.037333346991</v>
      </c>
      <c r="M23" s="24">
        <f>FVSCHEDULE(L23,$N23:$N$25)</f>
        <v>18317.644467866678</v>
      </c>
      <c r="N23" s="27">
        <f>_xlfn.XLOOKUP(F23,tüfe!$A$2:$A$25,tüfe!$B$2:$B$25)/100</f>
        <v>3.2799999999999996E-2</v>
      </c>
      <c r="O23" s="14"/>
      <c r="P23">
        <f t="shared" si="0"/>
        <v>2590.5078033730965</v>
      </c>
    </row>
    <row r="24" spans="6:16" x14ac:dyDescent="0.3">
      <c r="F24" s="22">
        <v>45261</v>
      </c>
      <c r="G24" s="23">
        <v>23</v>
      </c>
      <c r="H24" s="24">
        <f>Hesap1!K24</f>
        <v>15168.792159521829</v>
      </c>
      <c r="I24" s="24">
        <f>FVSCHEDULE(H24,N24:$N$25)</f>
        <v>15613.23776979582</v>
      </c>
      <c r="J24" s="24">
        <f>Hesap2!I24</f>
        <v>10888.336349481018</v>
      </c>
      <c r="K24" s="24">
        <f>FVSCHEDULE(J24,$N24:$N$25)</f>
        <v>11207.364604520813</v>
      </c>
      <c r="L24" s="24">
        <f>Hesap3!K24</f>
        <v>11365.600838621669</v>
      </c>
      <c r="M24" s="24">
        <f>FVSCHEDULE(L24,$N24:$N$25)</f>
        <v>11698.612943193286</v>
      </c>
      <c r="N24" s="27">
        <f>_xlfn.XLOOKUP(F24,tüfe!$A$2:$A$25,tüfe!$B$2:$B$25)/100</f>
        <v>2.9300000000000003E-2</v>
      </c>
      <c r="O24" s="14"/>
      <c r="P24">
        <f t="shared" si="0"/>
        <v>2666.4096820119285</v>
      </c>
    </row>
    <row r="25" spans="6:16" x14ac:dyDescent="0.3">
      <c r="F25" s="22">
        <v>45292</v>
      </c>
      <c r="G25" s="23">
        <v>24</v>
      </c>
      <c r="H25" s="24">
        <f>Hesap1!K25</f>
        <v>29457.241084774862</v>
      </c>
      <c r="I25" s="24">
        <f>FVSCHEDULE(H25,N25:$N$25)</f>
        <v>29457.241084774862</v>
      </c>
      <c r="J25" s="24">
        <f>Hesap2!I25</f>
        <v>17109.605089483983</v>
      </c>
      <c r="K25" s="24">
        <f>FVSCHEDULE(J25,$N25:$N$25)</f>
        <v>17109.605089483983</v>
      </c>
      <c r="L25" s="24">
        <f>Hesap3!K25</f>
        <v>5621.4561490670503</v>
      </c>
      <c r="M25" s="24">
        <f>FVSCHEDULE(L25,$N25:$N$25)</f>
        <v>5621.4561490670503</v>
      </c>
      <c r="N25" s="27">
        <v>0</v>
      </c>
      <c r="O25" s="14"/>
      <c r="P25">
        <f t="shared" si="0"/>
        <v>2666.4096820119285</v>
      </c>
    </row>
    <row r="26" spans="6:16" x14ac:dyDescent="0.3">
      <c r="F26" s="3"/>
      <c r="I26" s="4"/>
      <c r="K26" s="4"/>
      <c r="M26" s="4"/>
    </row>
    <row r="27" spans="6:16" x14ac:dyDescent="0.3">
      <c r="G27" s="4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F831D-BF07-4871-8BF9-ADEE67909826}">
  <dimension ref="A1:B25"/>
  <sheetViews>
    <sheetView workbookViewId="0">
      <selection activeCell="B2" sqref="B2"/>
    </sheetView>
  </sheetViews>
  <sheetFormatPr defaultRowHeight="14.4" x14ac:dyDescent="0.3"/>
  <sheetData>
    <row r="1" spans="1:2" x14ac:dyDescent="0.3">
      <c r="A1" s="2" t="s">
        <v>0</v>
      </c>
      <c r="B1" s="2" t="s">
        <v>36</v>
      </c>
    </row>
    <row r="2" spans="1:2" x14ac:dyDescent="0.3">
      <c r="A2" s="3">
        <v>45261</v>
      </c>
      <c r="B2">
        <v>2.93</v>
      </c>
    </row>
    <row r="3" spans="1:2" x14ac:dyDescent="0.3">
      <c r="A3" s="3">
        <v>45231</v>
      </c>
      <c r="B3">
        <v>3.28</v>
      </c>
    </row>
    <row r="4" spans="1:2" x14ac:dyDescent="0.3">
      <c r="A4" s="3">
        <v>45200</v>
      </c>
      <c r="B4">
        <v>3.43</v>
      </c>
    </row>
    <row r="5" spans="1:2" x14ac:dyDescent="0.3">
      <c r="A5" s="3">
        <v>45170</v>
      </c>
      <c r="B5">
        <v>4.75</v>
      </c>
    </row>
    <row r="6" spans="1:2" x14ac:dyDescent="0.3">
      <c r="A6" s="3">
        <v>45139</v>
      </c>
      <c r="B6">
        <v>9.09</v>
      </c>
    </row>
    <row r="7" spans="1:2" x14ac:dyDescent="0.3">
      <c r="A7" s="3">
        <v>45108</v>
      </c>
      <c r="B7">
        <v>9.49</v>
      </c>
    </row>
    <row r="8" spans="1:2" x14ac:dyDescent="0.3">
      <c r="A8" s="3">
        <v>45078</v>
      </c>
      <c r="B8">
        <v>3.92</v>
      </c>
    </row>
    <row r="9" spans="1:2" x14ac:dyDescent="0.3">
      <c r="A9" s="3">
        <v>45047</v>
      </c>
      <c r="B9">
        <v>0.04</v>
      </c>
    </row>
    <row r="10" spans="1:2" x14ac:dyDescent="0.3">
      <c r="A10" s="3">
        <v>45017</v>
      </c>
      <c r="B10">
        <v>2.39</v>
      </c>
    </row>
    <row r="11" spans="1:2" x14ac:dyDescent="0.3">
      <c r="A11" s="3">
        <v>44986</v>
      </c>
      <c r="B11">
        <v>2.29</v>
      </c>
    </row>
    <row r="12" spans="1:2" x14ac:dyDescent="0.3">
      <c r="A12" s="3">
        <v>44958</v>
      </c>
      <c r="B12">
        <v>3.15</v>
      </c>
    </row>
    <row r="13" spans="1:2" x14ac:dyDescent="0.3">
      <c r="A13" s="3">
        <v>44927</v>
      </c>
      <c r="B13">
        <v>6.65</v>
      </c>
    </row>
    <row r="14" spans="1:2" x14ac:dyDescent="0.3">
      <c r="A14" s="3">
        <v>44896</v>
      </c>
      <c r="B14">
        <v>1.18</v>
      </c>
    </row>
    <row r="15" spans="1:2" x14ac:dyDescent="0.3">
      <c r="A15" s="3">
        <v>44866</v>
      </c>
      <c r="B15">
        <v>2.88</v>
      </c>
    </row>
    <row r="16" spans="1:2" x14ac:dyDescent="0.3">
      <c r="A16" s="3">
        <v>44835</v>
      </c>
      <c r="B16">
        <v>3.54</v>
      </c>
    </row>
    <row r="17" spans="1:2" x14ac:dyDescent="0.3">
      <c r="A17" s="3">
        <v>44805</v>
      </c>
      <c r="B17">
        <v>3.08</v>
      </c>
    </row>
    <row r="18" spans="1:2" x14ac:dyDescent="0.3">
      <c r="A18" s="3">
        <v>44774</v>
      </c>
      <c r="B18">
        <v>1.46</v>
      </c>
    </row>
    <row r="19" spans="1:2" x14ac:dyDescent="0.3">
      <c r="A19" s="3">
        <v>44743</v>
      </c>
      <c r="B19">
        <v>2.37</v>
      </c>
    </row>
    <row r="20" spans="1:2" x14ac:dyDescent="0.3">
      <c r="A20" s="3">
        <v>44713</v>
      </c>
      <c r="B20">
        <v>4.95</v>
      </c>
    </row>
    <row r="21" spans="1:2" x14ac:dyDescent="0.3">
      <c r="A21" s="3">
        <v>44682</v>
      </c>
      <c r="B21">
        <v>2.98</v>
      </c>
    </row>
    <row r="22" spans="1:2" x14ac:dyDescent="0.3">
      <c r="A22" s="3">
        <v>44652</v>
      </c>
      <c r="B22">
        <v>7.25</v>
      </c>
    </row>
    <row r="23" spans="1:2" x14ac:dyDescent="0.3">
      <c r="A23" s="3">
        <v>44621</v>
      </c>
      <c r="B23">
        <v>5.46</v>
      </c>
    </row>
    <row r="24" spans="1:2" x14ac:dyDescent="0.3">
      <c r="A24" s="3">
        <v>44593</v>
      </c>
      <c r="B24">
        <v>4.8099999999999996</v>
      </c>
    </row>
    <row r="25" spans="1:2" x14ac:dyDescent="0.3">
      <c r="A25" s="3">
        <v>44562</v>
      </c>
      <c r="B25">
        <v>11.1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9"/>
  <sheetViews>
    <sheetView topLeftCell="A104" workbookViewId="0">
      <selection activeCell="K4" sqref="K4"/>
    </sheetView>
  </sheetViews>
  <sheetFormatPr defaultRowHeight="14.4" x14ac:dyDescent="0.3"/>
  <cols>
    <col min="9" max="9" width="20.88671875" bestFit="1" customWidth="1"/>
  </cols>
  <sheetData>
    <row r="1" spans="1:11" x14ac:dyDescent="0.3">
      <c r="A1" s="1" t="s">
        <v>0</v>
      </c>
      <c r="B1" s="2" t="s">
        <v>31</v>
      </c>
      <c r="C1" s="2" t="s">
        <v>34</v>
      </c>
      <c r="D1" s="2" t="s">
        <v>35</v>
      </c>
    </row>
    <row r="2" spans="1:11" x14ac:dyDescent="0.3">
      <c r="A2" s="3">
        <v>45261</v>
      </c>
      <c r="B2" s="4">
        <v>1898.6780000000001</v>
      </c>
      <c r="C2" s="4">
        <f>B2*$K$3</f>
        <v>1808.6847802766836</v>
      </c>
      <c r="D2" s="4">
        <f>B2*$K$4</f>
        <v>1964.4078651512748</v>
      </c>
      <c r="I2" t="s">
        <v>31</v>
      </c>
      <c r="J2" s="4">
        <v>1952.41</v>
      </c>
    </row>
    <row r="3" spans="1:11" x14ac:dyDescent="0.3">
      <c r="A3" s="3">
        <v>45231</v>
      </c>
      <c r="B3" s="4">
        <v>1805.5050000000001</v>
      </c>
      <c r="C3" s="4">
        <f t="shared" ref="C3:C66" si="0">B3*$K$3</f>
        <v>1719.9279784215405</v>
      </c>
      <c r="D3" s="4">
        <f t="shared" ref="D3:D66" si="1">B3*$K$4</f>
        <v>1868.0093320562794</v>
      </c>
      <c r="I3" t="s">
        <v>32</v>
      </c>
      <c r="J3" s="4">
        <v>1859.87</v>
      </c>
      <c r="K3">
        <f>J3/J2</f>
        <v>0.95260216860188163</v>
      </c>
    </row>
    <row r="4" spans="1:11" x14ac:dyDescent="0.3">
      <c r="A4" s="3">
        <v>45200</v>
      </c>
      <c r="B4" s="4">
        <v>1630.008</v>
      </c>
      <c r="C4" s="4">
        <f t="shared" si="0"/>
        <v>1552.7491556384159</v>
      </c>
      <c r="D4" s="4">
        <f t="shared" si="1"/>
        <v>1686.4368447201152</v>
      </c>
      <c r="I4" t="s">
        <v>33</v>
      </c>
      <c r="J4" s="4">
        <v>2020</v>
      </c>
      <c r="K4">
        <f>J4/J2</f>
        <v>1.0346187532331836</v>
      </c>
    </row>
    <row r="5" spans="1:11" x14ac:dyDescent="0.3">
      <c r="A5" s="3">
        <v>45170</v>
      </c>
      <c r="B5" s="4">
        <v>1665.5830000000001</v>
      </c>
      <c r="C5" s="4">
        <f t="shared" si="0"/>
        <v>1586.6379777864279</v>
      </c>
      <c r="D5" s="4">
        <f t="shared" si="1"/>
        <v>1723.2434068663858</v>
      </c>
    </row>
    <row r="6" spans="1:11" x14ac:dyDescent="0.3">
      <c r="A6" s="3">
        <v>45139</v>
      </c>
      <c r="B6" s="4">
        <v>1700.7529999999999</v>
      </c>
      <c r="C6" s="4">
        <f t="shared" si="0"/>
        <v>1620.1409960561559</v>
      </c>
      <c r="D6" s="4">
        <f t="shared" si="1"/>
        <v>1759.6309484175968</v>
      </c>
    </row>
    <row r="7" spans="1:11" x14ac:dyDescent="0.3">
      <c r="A7" s="3">
        <v>45108</v>
      </c>
      <c r="B7" s="4">
        <v>1607.6389999999999</v>
      </c>
      <c r="C7" s="4">
        <f t="shared" si="0"/>
        <v>1531.4403977289603</v>
      </c>
      <c r="D7" s="4">
        <f t="shared" si="1"/>
        <v>1663.2934578290419</v>
      </c>
    </row>
    <row r="8" spans="1:11" x14ac:dyDescent="0.3">
      <c r="A8" s="3">
        <v>45078</v>
      </c>
      <c r="B8" s="4">
        <v>1312.4159999999999</v>
      </c>
      <c r="C8" s="4">
        <f t="shared" si="0"/>
        <v>1250.210327707807</v>
      </c>
      <c r="D8" s="4">
        <f t="shared" si="1"/>
        <v>1357.8502056432819</v>
      </c>
    </row>
    <row r="9" spans="1:11" x14ac:dyDescent="0.3">
      <c r="A9" s="3">
        <v>45047</v>
      </c>
      <c r="B9" s="4">
        <v>1242.845</v>
      </c>
      <c r="C9" s="4">
        <f t="shared" si="0"/>
        <v>1183.9368422360055</v>
      </c>
      <c r="D9" s="4">
        <f t="shared" si="1"/>
        <v>1285.870744362096</v>
      </c>
    </row>
    <row r="10" spans="1:11" x14ac:dyDescent="0.3">
      <c r="A10" s="3">
        <v>45017</v>
      </c>
      <c r="B10" s="4">
        <v>1215.067</v>
      </c>
      <c r="C10" s="4">
        <f t="shared" si="0"/>
        <v>1157.4754591965825</v>
      </c>
      <c r="D10" s="4">
        <f t="shared" si="1"/>
        <v>1257.1311046347848</v>
      </c>
    </row>
    <row r="11" spans="1:11" x14ac:dyDescent="0.3">
      <c r="A11" s="3">
        <v>44986</v>
      </c>
      <c r="B11" s="4">
        <v>1108.557</v>
      </c>
      <c r="C11" s="4">
        <f t="shared" si="0"/>
        <v>1056.0138022187962</v>
      </c>
      <c r="D11" s="4">
        <f t="shared" si="1"/>
        <v>1146.9338612279184</v>
      </c>
    </row>
    <row r="12" spans="1:11" x14ac:dyDescent="0.3">
      <c r="A12" s="3">
        <v>44958</v>
      </c>
      <c r="B12" s="4">
        <v>1165.837</v>
      </c>
      <c r="C12" s="4">
        <f t="shared" si="0"/>
        <v>1110.5788544363118</v>
      </c>
      <c r="D12" s="4">
        <f t="shared" si="1"/>
        <v>1206.196823413115</v>
      </c>
    </row>
    <row r="13" spans="1:11" x14ac:dyDescent="0.3">
      <c r="A13" s="3">
        <v>44927</v>
      </c>
      <c r="B13" s="4">
        <v>1096.3420000000001</v>
      </c>
      <c r="C13" s="4">
        <f t="shared" si="0"/>
        <v>1044.3777667293241</v>
      </c>
      <c r="D13" s="4">
        <f t="shared" si="1"/>
        <v>1134.2959931571752</v>
      </c>
    </row>
    <row r="14" spans="1:11" x14ac:dyDescent="0.3">
      <c r="A14" s="3">
        <v>44896</v>
      </c>
      <c r="B14" s="4">
        <v>1062.5820000000001</v>
      </c>
      <c r="C14" s="4">
        <f t="shared" si="0"/>
        <v>1012.2179175173247</v>
      </c>
      <c r="D14" s="4">
        <f t="shared" si="1"/>
        <v>1099.3672640480229</v>
      </c>
    </row>
    <row r="15" spans="1:11" x14ac:dyDescent="0.3">
      <c r="A15" s="3">
        <v>44866</v>
      </c>
      <c r="B15" s="4">
        <v>977.36900000000003</v>
      </c>
      <c r="C15" s="4">
        <f t="shared" si="0"/>
        <v>931.04382892425247</v>
      </c>
      <c r="D15" s="4">
        <f t="shared" si="1"/>
        <v>1011.2042962287635</v>
      </c>
    </row>
    <row r="16" spans="1:11" x14ac:dyDescent="0.3">
      <c r="A16" s="3">
        <v>44835</v>
      </c>
      <c r="B16" s="4">
        <v>987.71299999999997</v>
      </c>
      <c r="C16" s="4">
        <f t="shared" si="0"/>
        <v>940.89754575627023</v>
      </c>
      <c r="D16" s="4">
        <f t="shared" si="1"/>
        <v>1021.9063926122075</v>
      </c>
    </row>
    <row r="17" spans="1:4" x14ac:dyDescent="0.3">
      <c r="A17" s="3">
        <v>44805</v>
      </c>
      <c r="B17" s="4">
        <v>999.64800000000002</v>
      </c>
      <c r="C17" s="4">
        <f t="shared" si="0"/>
        <v>952.26685263853381</v>
      </c>
      <c r="D17" s="4">
        <f t="shared" si="1"/>
        <v>1034.2545674320456</v>
      </c>
    </row>
    <row r="18" spans="1:4" x14ac:dyDescent="0.3">
      <c r="A18" s="3">
        <v>44774</v>
      </c>
      <c r="B18" s="4">
        <v>1017.16</v>
      </c>
      <c r="C18" s="4">
        <f t="shared" si="0"/>
        <v>968.9488218150899</v>
      </c>
      <c r="D18" s="4">
        <f t="shared" si="1"/>
        <v>1052.3728110386651</v>
      </c>
    </row>
    <row r="19" spans="1:4" x14ac:dyDescent="0.3">
      <c r="A19" s="3">
        <v>44743</v>
      </c>
      <c r="B19" s="4">
        <v>970.245</v>
      </c>
      <c r="C19" s="4">
        <f t="shared" si="0"/>
        <v>924.25749107513263</v>
      </c>
      <c r="D19" s="4">
        <f t="shared" si="1"/>
        <v>1003.8336722307303</v>
      </c>
    </row>
    <row r="20" spans="1:4" x14ac:dyDescent="0.3">
      <c r="A20" s="3">
        <v>44713</v>
      </c>
      <c r="B20" s="4">
        <v>968.05600000000004</v>
      </c>
      <c r="C20" s="4">
        <f t="shared" si="0"/>
        <v>922.17224492806315</v>
      </c>
      <c r="D20" s="4">
        <f t="shared" si="1"/>
        <v>1001.5688917799029</v>
      </c>
    </row>
    <row r="21" spans="1:4" x14ac:dyDescent="0.3">
      <c r="A21" s="3">
        <v>44682</v>
      </c>
      <c r="B21" s="4">
        <v>905.928</v>
      </c>
      <c r="C21" s="4">
        <f t="shared" si="0"/>
        <v>862.9889773971654</v>
      </c>
      <c r="D21" s="4">
        <f t="shared" si="1"/>
        <v>937.29009787903158</v>
      </c>
    </row>
    <row r="22" spans="1:4" x14ac:dyDescent="0.3">
      <c r="A22" s="3">
        <v>44652</v>
      </c>
      <c r="B22" s="4">
        <v>913.71100000000001</v>
      </c>
      <c r="C22" s="4">
        <f t="shared" si="0"/>
        <v>870.40308007539386</v>
      </c>
      <c r="D22" s="4">
        <f t="shared" si="1"/>
        <v>945.34253563544542</v>
      </c>
    </row>
    <row r="23" spans="1:4" x14ac:dyDescent="0.3">
      <c r="A23" s="3">
        <v>44621</v>
      </c>
      <c r="B23" s="4">
        <v>848.36099999999999</v>
      </c>
      <c r="C23" s="4">
        <f t="shared" si="0"/>
        <v>808.1505283572609</v>
      </c>
      <c r="D23" s="4">
        <f t="shared" si="1"/>
        <v>877.73020011165693</v>
      </c>
    </row>
    <row r="24" spans="1:4" x14ac:dyDescent="0.3">
      <c r="A24" s="3">
        <v>44593</v>
      </c>
      <c r="B24" s="4">
        <v>769.07399999999996</v>
      </c>
      <c r="C24" s="4">
        <f t="shared" si="0"/>
        <v>732.62156021532348</v>
      </c>
      <c r="D24" s="4">
        <f t="shared" si="1"/>
        <v>795.69838302405742</v>
      </c>
    </row>
    <row r="25" spans="1:4" x14ac:dyDescent="0.3">
      <c r="A25" s="3">
        <v>44562</v>
      </c>
      <c r="B25" s="4">
        <v>793.40899999999999</v>
      </c>
      <c r="C25" s="4">
        <f t="shared" si="0"/>
        <v>755.80313398825024</v>
      </c>
      <c r="D25" s="4">
        <f t="shared" si="1"/>
        <v>820.87583038398702</v>
      </c>
    </row>
    <row r="26" spans="1:4" x14ac:dyDescent="0.3">
      <c r="A26" s="3">
        <v>44531</v>
      </c>
      <c r="B26" s="4">
        <v>770.12</v>
      </c>
      <c r="C26" s="4">
        <f t="shared" si="0"/>
        <v>733.61798208368111</v>
      </c>
      <c r="D26" s="4">
        <f t="shared" si="1"/>
        <v>796.78059423993943</v>
      </c>
    </row>
    <row r="27" spans="1:4" x14ac:dyDescent="0.3">
      <c r="A27" s="3">
        <v>44501</v>
      </c>
      <c r="B27" s="4">
        <v>548.99599999999998</v>
      </c>
      <c r="C27" s="4">
        <f t="shared" si="0"/>
        <v>522.97478015375862</v>
      </c>
      <c r="D27" s="4">
        <f t="shared" si="1"/>
        <v>568.00155705000486</v>
      </c>
    </row>
    <row r="28" spans="1:4" x14ac:dyDescent="0.3">
      <c r="A28" s="3">
        <v>44470</v>
      </c>
      <c r="B28" s="4">
        <v>501.07400000000001</v>
      </c>
      <c r="C28" s="4">
        <f t="shared" si="0"/>
        <v>477.32417903001925</v>
      </c>
      <c r="D28" s="4">
        <f t="shared" si="1"/>
        <v>518.4205571575643</v>
      </c>
    </row>
    <row r="29" spans="1:4" x14ac:dyDescent="0.3">
      <c r="A29" s="3">
        <v>44440</v>
      </c>
      <c r="B29" s="4">
        <v>485.38400000000001</v>
      </c>
      <c r="C29" s="4">
        <f t="shared" si="0"/>
        <v>462.37785100465572</v>
      </c>
      <c r="D29" s="4">
        <f t="shared" si="1"/>
        <v>502.1873889193356</v>
      </c>
    </row>
    <row r="30" spans="1:4" x14ac:dyDescent="0.3">
      <c r="A30" s="3">
        <v>44409</v>
      </c>
      <c r="B30" s="4">
        <v>492.34699999999998</v>
      </c>
      <c r="C30" s="4">
        <f t="shared" si="0"/>
        <v>469.01081990463058</v>
      </c>
      <c r="D30" s="4">
        <f t="shared" si="1"/>
        <v>509.39143929809825</v>
      </c>
    </row>
    <row r="31" spans="1:4" x14ac:dyDescent="0.3">
      <c r="A31" s="3">
        <v>44378</v>
      </c>
      <c r="B31" s="4">
        <v>495.02100000000002</v>
      </c>
      <c r="C31" s="4">
        <f t="shared" si="0"/>
        <v>471.55807810347204</v>
      </c>
      <c r="D31" s="4">
        <f t="shared" si="1"/>
        <v>512.15800984424379</v>
      </c>
    </row>
    <row r="32" spans="1:4" x14ac:dyDescent="0.3">
      <c r="A32" s="3">
        <v>44348</v>
      </c>
      <c r="B32" s="4">
        <v>520.95500000000004</v>
      </c>
      <c r="C32" s="4">
        <f t="shared" si="0"/>
        <v>496.26286274399331</v>
      </c>
      <c r="D32" s="4">
        <f t="shared" si="1"/>
        <v>538.98981259059326</v>
      </c>
    </row>
    <row r="33" spans="1:4" x14ac:dyDescent="0.3">
      <c r="A33" s="3">
        <v>44317</v>
      </c>
      <c r="B33" s="4">
        <v>471.62599999999998</v>
      </c>
      <c r="C33" s="4">
        <f t="shared" si="0"/>
        <v>449.271950369031</v>
      </c>
      <c r="D33" s="4">
        <f t="shared" si="1"/>
        <v>487.95310411235346</v>
      </c>
    </row>
    <row r="34" spans="1:4" x14ac:dyDescent="0.3">
      <c r="A34" s="3">
        <v>44287</v>
      </c>
      <c r="B34" s="4">
        <v>453.452</v>
      </c>
      <c r="C34" s="4">
        <f t="shared" si="0"/>
        <v>431.95935855686042</v>
      </c>
      <c r="D34" s="4">
        <f t="shared" si="1"/>
        <v>469.14994289109359</v>
      </c>
    </row>
    <row r="35" spans="1:4" x14ac:dyDescent="0.3">
      <c r="A35" s="3">
        <v>44256</v>
      </c>
      <c r="B35" s="4">
        <v>415.08</v>
      </c>
      <c r="C35" s="4">
        <f t="shared" si="0"/>
        <v>395.40610814326902</v>
      </c>
      <c r="D35" s="4">
        <f t="shared" si="1"/>
        <v>429.44955209202988</v>
      </c>
    </row>
    <row r="36" spans="1:4" x14ac:dyDescent="0.3">
      <c r="A36" s="3">
        <v>44228</v>
      </c>
      <c r="B36" s="4">
        <v>434.53100000000001</v>
      </c>
      <c r="C36" s="4">
        <f t="shared" si="0"/>
        <v>413.93517292474422</v>
      </c>
      <c r="D36" s="4">
        <f t="shared" si="1"/>
        <v>449.57392146116854</v>
      </c>
    </row>
    <row r="37" spans="1:4" x14ac:dyDescent="0.3">
      <c r="A37" s="3">
        <v>44197</v>
      </c>
      <c r="B37" s="4">
        <v>454.12099999999998</v>
      </c>
      <c r="C37" s="4">
        <f t="shared" si="0"/>
        <v>432.59664940765509</v>
      </c>
      <c r="D37" s="4">
        <f t="shared" si="1"/>
        <v>469.84210283700656</v>
      </c>
    </row>
    <row r="38" spans="1:4" x14ac:dyDescent="0.3">
      <c r="A38" s="3">
        <v>44166</v>
      </c>
      <c r="B38" s="4">
        <v>447.84899999999999</v>
      </c>
      <c r="C38" s="4">
        <f t="shared" si="0"/>
        <v>426.6219286061841</v>
      </c>
      <c r="D38" s="4">
        <f t="shared" si="1"/>
        <v>463.35297401672807</v>
      </c>
    </row>
    <row r="39" spans="1:4" x14ac:dyDescent="0.3">
      <c r="A39" s="3">
        <v>44136</v>
      </c>
      <c r="B39" s="4">
        <v>504.83800000000002</v>
      </c>
      <c r="C39" s="4">
        <f t="shared" si="0"/>
        <v>480.90977359263672</v>
      </c>
      <c r="D39" s="4">
        <f t="shared" si="1"/>
        <v>522.31486214473398</v>
      </c>
    </row>
    <row r="40" spans="1:4" x14ac:dyDescent="0.3">
      <c r="A40" s="3">
        <v>44105</v>
      </c>
      <c r="B40" s="4">
        <v>468.541</v>
      </c>
      <c r="C40" s="4">
        <f t="shared" si="0"/>
        <v>446.33317267889424</v>
      </c>
      <c r="D40" s="4">
        <f t="shared" si="1"/>
        <v>484.76130525862908</v>
      </c>
    </row>
    <row r="41" spans="1:4" x14ac:dyDescent="0.3">
      <c r="A41" s="3">
        <v>44075</v>
      </c>
      <c r="B41" s="4">
        <v>465.45299999999997</v>
      </c>
      <c r="C41" s="4">
        <f t="shared" si="0"/>
        <v>443.39153718225157</v>
      </c>
      <c r="D41" s="4">
        <f t="shared" si="1"/>
        <v>481.56640254864499</v>
      </c>
    </row>
    <row r="42" spans="1:4" x14ac:dyDescent="0.3">
      <c r="A42" s="3">
        <v>44044</v>
      </c>
      <c r="B42" s="4">
        <v>444.65</v>
      </c>
      <c r="C42" s="4">
        <f t="shared" si="0"/>
        <v>423.57455426882666</v>
      </c>
      <c r="D42" s="4">
        <f t="shared" si="1"/>
        <v>460.0432286251351</v>
      </c>
    </row>
    <row r="43" spans="1:4" x14ac:dyDescent="0.3">
      <c r="A43" s="3">
        <v>44013</v>
      </c>
      <c r="B43" s="4">
        <v>392.78899999999999</v>
      </c>
      <c r="C43" s="4">
        <f t="shared" si="0"/>
        <v>374.17165320296448</v>
      </c>
      <c r="D43" s="4">
        <f t="shared" si="1"/>
        <v>406.38686546370894</v>
      </c>
    </row>
    <row r="44" spans="1:4" x14ac:dyDescent="0.3">
      <c r="A44" s="3">
        <v>43983</v>
      </c>
      <c r="B44" s="4">
        <v>381.185</v>
      </c>
      <c r="C44" s="4">
        <f t="shared" si="0"/>
        <v>363.11765763850826</v>
      </c>
      <c r="D44" s="4">
        <f t="shared" si="1"/>
        <v>394.38114945119111</v>
      </c>
    </row>
    <row r="45" spans="1:4" x14ac:dyDescent="0.3">
      <c r="A45" s="3">
        <v>43952</v>
      </c>
      <c r="B45" s="4">
        <v>379.41199999999998</v>
      </c>
      <c r="C45" s="4">
        <f t="shared" si="0"/>
        <v>361.4286939935771</v>
      </c>
      <c r="D45" s="4">
        <f t="shared" si="1"/>
        <v>392.54677040170867</v>
      </c>
    </row>
    <row r="46" spans="1:4" x14ac:dyDescent="0.3">
      <c r="A46" s="3">
        <v>43922</v>
      </c>
      <c r="B46" s="4">
        <v>335.90300000000002</v>
      </c>
      <c r="C46" s="4">
        <f t="shared" si="0"/>
        <v>319.98192623987785</v>
      </c>
      <c r="D46" s="4">
        <f t="shared" si="1"/>
        <v>347.53154306728612</v>
      </c>
    </row>
    <row r="47" spans="1:4" x14ac:dyDescent="0.3">
      <c r="A47" s="3">
        <v>43891</v>
      </c>
      <c r="B47" s="4">
        <v>319.84699999999998</v>
      </c>
      <c r="C47" s="4">
        <f t="shared" si="0"/>
        <v>304.68694582080599</v>
      </c>
      <c r="D47" s="4">
        <f t="shared" si="1"/>
        <v>330.91970436537406</v>
      </c>
    </row>
    <row r="48" spans="1:4" x14ac:dyDescent="0.3">
      <c r="A48" s="3">
        <v>43862</v>
      </c>
      <c r="B48" s="4">
        <v>305.67399999999998</v>
      </c>
      <c r="C48" s="4">
        <f t="shared" si="0"/>
        <v>291.18571528521153</v>
      </c>
      <c r="D48" s="4">
        <f t="shared" si="1"/>
        <v>316.25605277580013</v>
      </c>
    </row>
    <row r="49" spans="1:4" x14ac:dyDescent="0.3">
      <c r="A49" s="3">
        <v>43831</v>
      </c>
      <c r="B49" s="4">
        <v>290.72699999999998</v>
      </c>
      <c r="C49" s="4">
        <f t="shared" si="0"/>
        <v>276.94717067111924</v>
      </c>
      <c r="D49" s="4">
        <f t="shared" si="1"/>
        <v>300.79160627122377</v>
      </c>
    </row>
    <row r="50" spans="1:4" x14ac:dyDescent="0.3">
      <c r="A50" s="3">
        <v>43800</v>
      </c>
      <c r="B50" s="4">
        <v>270.45400000000001</v>
      </c>
      <c r="C50" s="4">
        <f t="shared" si="0"/>
        <v>257.63506690705333</v>
      </c>
      <c r="D50" s="4">
        <f t="shared" si="1"/>
        <v>279.81678028692744</v>
      </c>
    </row>
    <row r="51" spans="1:4" x14ac:dyDescent="0.3">
      <c r="A51" s="3">
        <v>43770</v>
      </c>
      <c r="B51" s="4">
        <v>277.74099999999999</v>
      </c>
      <c r="C51" s="4">
        <f t="shared" si="0"/>
        <v>264.57667890965519</v>
      </c>
      <c r="D51" s="4">
        <f t="shared" si="1"/>
        <v>287.35604714173763</v>
      </c>
    </row>
    <row r="52" spans="1:4" x14ac:dyDescent="0.3">
      <c r="A52" s="3">
        <v>43739</v>
      </c>
      <c r="B52" s="4">
        <v>267.69</v>
      </c>
      <c r="C52" s="4">
        <f t="shared" si="0"/>
        <v>255.00207451303768</v>
      </c>
      <c r="D52" s="4">
        <f t="shared" si="1"/>
        <v>276.95709405299095</v>
      </c>
    </row>
    <row r="53" spans="1:4" x14ac:dyDescent="0.3">
      <c r="A53" s="3">
        <v>43709</v>
      </c>
      <c r="B53" s="4">
        <v>287.50200000000001</v>
      </c>
      <c r="C53" s="4">
        <f t="shared" si="0"/>
        <v>273.87502867737817</v>
      </c>
      <c r="D53" s="4">
        <f t="shared" si="1"/>
        <v>297.45496079204679</v>
      </c>
    </row>
    <row r="54" spans="1:4" x14ac:dyDescent="0.3">
      <c r="A54" s="3">
        <v>43678</v>
      </c>
      <c r="B54" s="4">
        <v>253.37899999999999</v>
      </c>
      <c r="C54" s="4">
        <f t="shared" si="0"/>
        <v>241.36938487817616</v>
      </c>
      <c r="D54" s="4">
        <f t="shared" si="1"/>
        <v>262.15066507547084</v>
      </c>
    </row>
    <row r="55" spans="1:4" x14ac:dyDescent="0.3">
      <c r="A55" s="3">
        <v>43647</v>
      </c>
      <c r="B55" s="4">
        <v>256.91300000000001</v>
      </c>
      <c r="C55" s="4">
        <f t="shared" si="0"/>
        <v>244.73588094201523</v>
      </c>
      <c r="D55" s="4">
        <f t="shared" si="1"/>
        <v>265.80700774939692</v>
      </c>
    </row>
    <row r="56" spans="1:4" x14ac:dyDescent="0.3">
      <c r="A56" s="3">
        <v>43617</v>
      </c>
      <c r="B56" s="4">
        <v>245.80699999999999</v>
      </c>
      <c r="C56" s="4">
        <f t="shared" si="0"/>
        <v>234.15628125752269</v>
      </c>
      <c r="D56" s="4">
        <f t="shared" si="1"/>
        <v>254.31653187598917</v>
      </c>
    </row>
    <row r="57" spans="1:4" x14ac:dyDescent="0.3">
      <c r="A57" s="3">
        <v>43586</v>
      </c>
      <c r="B57" s="4">
        <v>246.12299999999999</v>
      </c>
      <c r="C57" s="4">
        <f t="shared" si="0"/>
        <v>234.4573035428009</v>
      </c>
      <c r="D57" s="4">
        <f t="shared" si="1"/>
        <v>254.64347140201085</v>
      </c>
    </row>
    <row r="58" spans="1:4" x14ac:dyDescent="0.3">
      <c r="A58" s="3">
        <v>43556</v>
      </c>
      <c r="B58" s="4">
        <v>232.52600000000001</v>
      </c>
      <c r="C58" s="4">
        <f t="shared" si="0"/>
        <v>221.50477185632113</v>
      </c>
      <c r="D58" s="4">
        <f t="shared" si="1"/>
        <v>240.57576021429927</v>
      </c>
    </row>
    <row r="59" spans="1:4" x14ac:dyDescent="0.3">
      <c r="A59" s="3">
        <v>43525</v>
      </c>
      <c r="B59" s="4">
        <v>225.76300000000001</v>
      </c>
      <c r="C59" s="4">
        <f t="shared" si="0"/>
        <v>215.06232339006661</v>
      </c>
      <c r="D59" s="4">
        <f t="shared" si="1"/>
        <v>233.57863358618323</v>
      </c>
    </row>
    <row r="60" spans="1:4" x14ac:dyDescent="0.3">
      <c r="A60" s="3">
        <v>43497</v>
      </c>
      <c r="B60" s="4">
        <v>220.08600000000001</v>
      </c>
      <c r="C60" s="4">
        <f t="shared" si="0"/>
        <v>209.65440087891372</v>
      </c>
      <c r="D60" s="4">
        <f t="shared" si="1"/>
        <v>227.70510292407846</v>
      </c>
    </row>
    <row r="61" spans="1:4" x14ac:dyDescent="0.3">
      <c r="A61" s="3">
        <v>43466</v>
      </c>
      <c r="B61" s="4">
        <v>217.899</v>
      </c>
      <c r="C61" s="4">
        <f t="shared" si="0"/>
        <v>207.5710599361814</v>
      </c>
      <c r="D61" s="4">
        <f t="shared" si="1"/>
        <v>225.44239171075748</v>
      </c>
    </row>
    <row r="62" spans="1:4" x14ac:dyDescent="0.3">
      <c r="A62" s="3">
        <v>43435</v>
      </c>
      <c r="B62" s="4">
        <v>203.577</v>
      </c>
      <c r="C62" s="4">
        <f t="shared" si="0"/>
        <v>193.92789167746525</v>
      </c>
      <c r="D62" s="4">
        <f t="shared" si="1"/>
        <v>210.62458192695183</v>
      </c>
    </row>
    <row r="63" spans="1:4" x14ac:dyDescent="0.3">
      <c r="A63" s="3">
        <v>43405</v>
      </c>
      <c r="B63" s="4">
        <v>218.34399999999999</v>
      </c>
      <c r="C63" s="4">
        <f t="shared" si="0"/>
        <v>207.99496790120924</v>
      </c>
      <c r="D63" s="4">
        <f t="shared" si="1"/>
        <v>225.90279705594625</v>
      </c>
    </row>
    <row r="64" spans="1:4" x14ac:dyDescent="0.3">
      <c r="A64" s="3">
        <v>43374</v>
      </c>
      <c r="B64" s="4">
        <v>231.43100000000001</v>
      </c>
      <c r="C64" s="4">
        <f t="shared" si="0"/>
        <v>220.46167248170207</v>
      </c>
      <c r="D64" s="4">
        <f t="shared" si="1"/>
        <v>239.44285267950895</v>
      </c>
    </row>
    <row r="65" spans="1:4" x14ac:dyDescent="0.3">
      <c r="A65" s="3">
        <v>43344</v>
      </c>
      <c r="B65" s="4">
        <v>253.96199999999999</v>
      </c>
      <c r="C65" s="4">
        <f t="shared" si="0"/>
        <v>241.92475194247106</v>
      </c>
      <c r="D65" s="4">
        <f t="shared" si="1"/>
        <v>262.75384780860577</v>
      </c>
    </row>
    <row r="66" spans="1:4" x14ac:dyDescent="0.3">
      <c r="A66" s="3">
        <v>43313</v>
      </c>
      <c r="B66" s="4">
        <v>193.58</v>
      </c>
      <c r="C66" s="4">
        <f t="shared" si="0"/>
        <v>184.40472779795226</v>
      </c>
      <c r="D66" s="4">
        <f t="shared" si="1"/>
        <v>200.28149825087971</v>
      </c>
    </row>
    <row r="67" spans="1:4" x14ac:dyDescent="0.3">
      <c r="A67" s="3">
        <v>43282</v>
      </c>
      <c r="B67" s="4">
        <v>185.26900000000001</v>
      </c>
      <c r="C67" s="4">
        <f t="shared" ref="C67:C129" si="2">B67*$K$3</f>
        <v>176.48765117470202</v>
      </c>
      <c r="D67" s="4">
        <f t="shared" ref="D67:D129" si="3">B67*$K$4</f>
        <v>191.6827817927587</v>
      </c>
    </row>
    <row r="68" spans="1:4" x14ac:dyDescent="0.3">
      <c r="A68" s="3">
        <v>43252</v>
      </c>
      <c r="B68" s="4">
        <v>189.28200000000001</v>
      </c>
      <c r="C68" s="4">
        <f t="shared" si="2"/>
        <v>180.31044367730138</v>
      </c>
      <c r="D68" s="4">
        <f t="shared" si="3"/>
        <v>195.83470684948347</v>
      </c>
    </row>
    <row r="69" spans="1:4" x14ac:dyDescent="0.3">
      <c r="A69" s="3">
        <v>43221</v>
      </c>
      <c r="B69" s="4">
        <v>171.63200000000001</v>
      </c>
      <c r="C69" s="4">
        <f t="shared" si="2"/>
        <v>163.49701540147817</v>
      </c>
      <c r="D69" s="4">
        <f t="shared" si="3"/>
        <v>177.57368585491778</v>
      </c>
    </row>
    <row r="70" spans="1:4" x14ac:dyDescent="0.3">
      <c r="A70" s="3">
        <v>43191</v>
      </c>
      <c r="B70" s="4">
        <v>168.654</v>
      </c>
      <c r="C70" s="4">
        <f t="shared" si="2"/>
        <v>160.66016614338173</v>
      </c>
      <c r="D70" s="4">
        <f t="shared" si="3"/>
        <v>174.49259120778936</v>
      </c>
    </row>
    <row r="71" spans="1:4" x14ac:dyDescent="0.3">
      <c r="A71" s="3">
        <v>43160</v>
      </c>
      <c r="B71" s="4">
        <v>161.05799999999999</v>
      </c>
      <c r="C71" s="4">
        <f t="shared" si="2"/>
        <v>153.42420007068185</v>
      </c>
      <c r="D71" s="4">
        <f t="shared" si="3"/>
        <v>166.63362715823007</v>
      </c>
    </row>
    <row r="72" spans="1:4" x14ac:dyDescent="0.3">
      <c r="A72" s="3">
        <v>43132</v>
      </c>
      <c r="B72" s="4">
        <v>162.524</v>
      </c>
      <c r="C72" s="4">
        <f t="shared" si="2"/>
        <v>154.82071484985221</v>
      </c>
      <c r="D72" s="4">
        <f t="shared" si="3"/>
        <v>168.15037825046994</v>
      </c>
    </row>
    <row r="73" spans="1:4" x14ac:dyDescent="0.3">
      <c r="A73" s="3">
        <v>43101</v>
      </c>
      <c r="B73" s="4">
        <v>159.25200000000001</v>
      </c>
      <c r="C73" s="4">
        <f t="shared" si="2"/>
        <v>151.70380055418687</v>
      </c>
      <c r="D73" s="4">
        <f t="shared" si="3"/>
        <v>164.76510568989096</v>
      </c>
    </row>
    <row r="74" spans="1:4" x14ac:dyDescent="0.3">
      <c r="A74" s="3">
        <v>43070</v>
      </c>
      <c r="B74" s="4">
        <v>160.608</v>
      </c>
      <c r="C74" s="4">
        <f t="shared" si="2"/>
        <v>152.99552909481102</v>
      </c>
      <c r="D74" s="4">
        <f t="shared" si="3"/>
        <v>166.16804871927516</v>
      </c>
    </row>
    <row r="75" spans="1:4" x14ac:dyDescent="0.3">
      <c r="A75" s="3">
        <v>43040</v>
      </c>
      <c r="B75" s="4">
        <v>154.65199999999999</v>
      </c>
      <c r="C75" s="4">
        <f t="shared" si="2"/>
        <v>147.32183057861818</v>
      </c>
      <c r="D75" s="4">
        <f t="shared" si="3"/>
        <v>160.00585942501831</v>
      </c>
    </row>
    <row r="76" spans="1:4" x14ac:dyDescent="0.3">
      <c r="A76" s="3">
        <v>43009</v>
      </c>
      <c r="B76" s="4">
        <v>146.761</v>
      </c>
      <c r="C76" s="4">
        <f t="shared" si="2"/>
        <v>139.80484686618075</v>
      </c>
      <c r="D76" s="4">
        <f t="shared" si="3"/>
        <v>151.84168284325526</v>
      </c>
    </row>
    <row r="77" spans="1:4" x14ac:dyDescent="0.3">
      <c r="A77" s="3">
        <v>42979</v>
      </c>
      <c r="B77" s="4">
        <v>146.68299999999999</v>
      </c>
      <c r="C77" s="4">
        <f t="shared" si="2"/>
        <v>139.7305438970298</v>
      </c>
      <c r="D77" s="4">
        <f t="shared" si="3"/>
        <v>151.76098258050308</v>
      </c>
    </row>
    <row r="78" spans="1:4" x14ac:dyDescent="0.3">
      <c r="A78" s="3">
        <v>42948</v>
      </c>
      <c r="B78" s="4">
        <v>143.84299999999999</v>
      </c>
      <c r="C78" s="4">
        <f t="shared" si="2"/>
        <v>137.02515373820046</v>
      </c>
      <c r="D78" s="4">
        <f t="shared" si="3"/>
        <v>148.82266532132081</v>
      </c>
    </row>
    <row r="79" spans="1:4" x14ac:dyDescent="0.3">
      <c r="A79" s="3">
        <v>42917</v>
      </c>
      <c r="B79" s="4">
        <v>140.64500000000001</v>
      </c>
      <c r="C79" s="4">
        <f t="shared" si="2"/>
        <v>133.97873200301166</v>
      </c>
      <c r="D79" s="4">
        <f t="shared" si="3"/>
        <v>145.51395454848114</v>
      </c>
    </row>
    <row r="80" spans="1:4" x14ac:dyDescent="0.3">
      <c r="A80" s="3">
        <v>42887</v>
      </c>
      <c r="B80" s="4">
        <v>143.97499999999999</v>
      </c>
      <c r="C80" s="4">
        <f t="shared" si="2"/>
        <v>137.15089722445589</v>
      </c>
      <c r="D80" s="4">
        <f t="shared" si="3"/>
        <v>148.9592349967476</v>
      </c>
    </row>
    <row r="81" spans="1:4" x14ac:dyDescent="0.3">
      <c r="A81" s="3">
        <v>42856</v>
      </c>
      <c r="B81" s="4">
        <v>145.13900000000001</v>
      </c>
      <c r="C81" s="4">
        <f t="shared" si="2"/>
        <v>138.25972614870849</v>
      </c>
      <c r="D81" s="4">
        <f t="shared" si="3"/>
        <v>150.16353122551106</v>
      </c>
    </row>
    <row r="82" spans="1:4" x14ac:dyDescent="0.3">
      <c r="A82" s="3">
        <v>42826</v>
      </c>
      <c r="B82" s="4">
        <v>145.81700000000001</v>
      </c>
      <c r="C82" s="4">
        <f t="shared" si="2"/>
        <v>138.90559041902057</v>
      </c>
      <c r="D82" s="4">
        <f t="shared" si="3"/>
        <v>150.86500274020315</v>
      </c>
    </row>
    <row r="83" spans="1:4" x14ac:dyDescent="0.3">
      <c r="A83" s="3">
        <v>42795</v>
      </c>
      <c r="B83" s="4">
        <v>145.99299999999999</v>
      </c>
      <c r="C83" s="4">
        <f t="shared" si="2"/>
        <v>139.0732484006945</v>
      </c>
      <c r="D83" s="4">
        <f t="shared" si="3"/>
        <v>151.04709564077217</v>
      </c>
    </row>
    <row r="84" spans="1:4" x14ac:dyDescent="0.3">
      <c r="A84" s="3">
        <v>42767</v>
      </c>
      <c r="B84" s="4">
        <v>147.012</v>
      </c>
      <c r="C84" s="4">
        <f t="shared" si="2"/>
        <v>140.04395001049983</v>
      </c>
      <c r="D84" s="4">
        <f t="shared" si="3"/>
        <v>152.10137215031679</v>
      </c>
    </row>
    <row r="85" spans="1:4" x14ac:dyDescent="0.3">
      <c r="A85" s="3">
        <v>42736</v>
      </c>
      <c r="B85" s="4">
        <v>131.358</v>
      </c>
      <c r="C85" s="4">
        <f t="shared" si="2"/>
        <v>125.13191566320597</v>
      </c>
      <c r="D85" s="4">
        <f t="shared" si="3"/>
        <v>135.90545018720454</v>
      </c>
    </row>
    <row r="86" spans="1:4" x14ac:dyDescent="0.3">
      <c r="A86" s="3">
        <v>42705</v>
      </c>
      <c r="B86" s="4">
        <v>129.55600000000001</v>
      </c>
      <c r="C86" s="4">
        <f t="shared" si="2"/>
        <v>123.41532655538539</v>
      </c>
      <c r="D86" s="4">
        <f t="shared" si="3"/>
        <v>134.04106719387835</v>
      </c>
    </row>
    <row r="87" spans="1:4" x14ac:dyDescent="0.3">
      <c r="A87" s="3">
        <v>42675</v>
      </c>
      <c r="B87" s="4">
        <v>127.06699999999999</v>
      </c>
      <c r="C87" s="4">
        <f t="shared" si="2"/>
        <v>121.04429975773529</v>
      </c>
      <c r="D87" s="4">
        <f t="shared" si="3"/>
        <v>131.46590111708093</v>
      </c>
    </row>
    <row r="88" spans="1:4" x14ac:dyDescent="0.3">
      <c r="A88" s="3">
        <v>42644</v>
      </c>
      <c r="B88" s="4">
        <v>127.143</v>
      </c>
      <c r="C88" s="4">
        <f t="shared" si="2"/>
        <v>121.11669752254903</v>
      </c>
      <c r="D88" s="4">
        <f t="shared" si="3"/>
        <v>131.54453214232666</v>
      </c>
    </row>
    <row r="89" spans="1:4" x14ac:dyDescent="0.3">
      <c r="A89" s="3">
        <v>42614</v>
      </c>
      <c r="B89" s="4">
        <v>124.547</v>
      </c>
      <c r="C89" s="4">
        <f t="shared" si="2"/>
        <v>118.64374229285855</v>
      </c>
      <c r="D89" s="4">
        <f t="shared" si="3"/>
        <v>128.85866185893332</v>
      </c>
    </row>
    <row r="90" spans="1:4" x14ac:dyDescent="0.3">
      <c r="A90" s="3">
        <v>42583</v>
      </c>
      <c r="B90" s="4">
        <v>129.55500000000001</v>
      </c>
      <c r="C90" s="4">
        <f t="shared" si="2"/>
        <v>123.41437395321678</v>
      </c>
      <c r="D90" s="4">
        <f t="shared" si="3"/>
        <v>134.04003257512511</v>
      </c>
    </row>
    <row r="91" spans="1:4" x14ac:dyDescent="0.3">
      <c r="A91" s="3">
        <v>42552</v>
      </c>
      <c r="B91" s="4">
        <v>122.505</v>
      </c>
      <c r="C91" s="4">
        <f t="shared" si="2"/>
        <v>116.6985286645735</v>
      </c>
      <c r="D91" s="4">
        <f t="shared" si="3"/>
        <v>126.74597036483115</v>
      </c>
    </row>
    <row r="92" spans="1:4" x14ac:dyDescent="0.3">
      <c r="A92" s="3">
        <v>42522</v>
      </c>
      <c r="B92" s="4">
        <v>115.36199999999999</v>
      </c>
      <c r="C92" s="4">
        <f t="shared" si="2"/>
        <v>109.89409137425027</v>
      </c>
      <c r="D92" s="4">
        <f t="shared" si="3"/>
        <v>119.35568861048652</v>
      </c>
    </row>
    <row r="93" spans="1:4" x14ac:dyDescent="0.3">
      <c r="A93" s="3">
        <v>42491</v>
      </c>
      <c r="B93" s="4">
        <v>116.349</v>
      </c>
      <c r="C93" s="4">
        <f t="shared" si="2"/>
        <v>110.83430971466034</v>
      </c>
      <c r="D93" s="4">
        <f t="shared" si="3"/>
        <v>120.37685731992769</v>
      </c>
    </row>
    <row r="94" spans="1:4" x14ac:dyDescent="0.3">
      <c r="A94" s="3">
        <v>42461</v>
      </c>
      <c r="B94" s="4">
        <v>111.568</v>
      </c>
      <c r="C94" s="4">
        <f t="shared" si="2"/>
        <v>106.27991874657472</v>
      </c>
      <c r="D94" s="4">
        <f t="shared" si="3"/>
        <v>115.43034506071983</v>
      </c>
    </row>
    <row r="95" spans="1:4" x14ac:dyDescent="0.3">
      <c r="A95" s="3">
        <v>42430</v>
      </c>
      <c r="B95" s="4">
        <v>118.20099999999999</v>
      </c>
      <c r="C95" s="4">
        <f t="shared" si="2"/>
        <v>112.598528930911</v>
      </c>
      <c r="D95" s="4">
        <f t="shared" si="3"/>
        <v>122.29297125091553</v>
      </c>
    </row>
    <row r="96" spans="1:4" x14ac:dyDescent="0.3">
      <c r="A96" s="3">
        <v>42401</v>
      </c>
      <c r="B96" s="4">
        <v>106.215</v>
      </c>
      <c r="C96" s="4">
        <f t="shared" si="2"/>
        <v>101.18063933804886</v>
      </c>
      <c r="D96" s="4">
        <f t="shared" si="3"/>
        <v>109.89203087466261</v>
      </c>
    </row>
    <row r="97" spans="1:4" x14ac:dyDescent="0.3">
      <c r="A97" s="3">
        <v>42370</v>
      </c>
      <c r="B97" s="4">
        <v>99.98</v>
      </c>
      <c r="C97" s="4">
        <f t="shared" si="2"/>
        <v>95.241164816816124</v>
      </c>
      <c r="D97" s="4">
        <f t="shared" si="3"/>
        <v>103.44118294825371</v>
      </c>
    </row>
    <row r="98" spans="1:4" x14ac:dyDescent="0.3">
      <c r="A98" s="3">
        <v>42339</v>
      </c>
      <c r="B98" s="4">
        <v>99.643000000000001</v>
      </c>
      <c r="C98" s="4">
        <f t="shared" si="2"/>
        <v>94.920137885997292</v>
      </c>
      <c r="D98" s="4">
        <f t="shared" si="3"/>
        <v>103.09251642841411</v>
      </c>
    </row>
    <row r="99" spans="1:4" x14ac:dyDescent="0.3">
      <c r="A99" s="3">
        <v>42309</v>
      </c>
      <c r="B99" s="4">
        <v>104.45399999999999</v>
      </c>
      <c r="C99" s="4">
        <f t="shared" si="2"/>
        <v>99.503106919140933</v>
      </c>
      <c r="D99" s="4">
        <f t="shared" si="3"/>
        <v>108.07006725021895</v>
      </c>
    </row>
    <row r="100" spans="1:4" x14ac:dyDescent="0.3">
      <c r="A100" s="3">
        <v>42278</v>
      </c>
      <c r="B100" s="4">
        <v>108.477</v>
      </c>
      <c r="C100" s="4">
        <f t="shared" si="2"/>
        <v>103.33542544342632</v>
      </c>
      <c r="D100" s="4">
        <f t="shared" si="3"/>
        <v>112.23233849447607</v>
      </c>
    </row>
    <row r="101" spans="1:4" x14ac:dyDescent="0.3">
      <c r="A101" s="3">
        <v>42248</v>
      </c>
      <c r="B101" s="4">
        <v>106.422</v>
      </c>
      <c r="C101" s="4">
        <f t="shared" si="2"/>
        <v>101.37782798694944</v>
      </c>
      <c r="D101" s="4">
        <f t="shared" si="3"/>
        <v>110.10619695658187</v>
      </c>
    </row>
    <row r="102" spans="1:4" x14ac:dyDescent="0.3">
      <c r="A102" s="3">
        <v>42217</v>
      </c>
      <c r="B102" s="4">
        <v>97.462999999999994</v>
      </c>
      <c r="C102" s="4">
        <f t="shared" si="2"/>
        <v>92.843465158445184</v>
      </c>
      <c r="D102" s="4">
        <f t="shared" si="3"/>
        <v>100.83704754636577</v>
      </c>
    </row>
    <row r="103" spans="1:4" x14ac:dyDescent="0.3">
      <c r="A103" s="3">
        <v>42186</v>
      </c>
      <c r="B103" s="4">
        <v>101.155</v>
      </c>
      <c r="C103" s="4">
        <f t="shared" si="2"/>
        <v>96.360472364923339</v>
      </c>
      <c r="D103" s="4">
        <f t="shared" si="3"/>
        <v>104.6568599833027</v>
      </c>
    </row>
    <row r="104" spans="1:4" x14ac:dyDescent="0.3">
      <c r="A104" s="3">
        <v>42156</v>
      </c>
      <c r="B104" s="4">
        <v>101.944</v>
      </c>
      <c r="C104" s="4">
        <f t="shared" si="2"/>
        <v>97.11207547595022</v>
      </c>
      <c r="D104" s="4">
        <f t="shared" si="3"/>
        <v>105.47317417960367</v>
      </c>
    </row>
    <row r="105" spans="1:4" x14ac:dyDescent="0.3">
      <c r="A105" s="3">
        <v>42125</v>
      </c>
      <c r="B105" s="4">
        <v>101.896</v>
      </c>
      <c r="C105" s="4">
        <f t="shared" si="2"/>
        <v>97.066350571857328</v>
      </c>
      <c r="D105" s="4">
        <f t="shared" si="3"/>
        <v>105.42351247944848</v>
      </c>
    </row>
    <row r="106" spans="1:4" x14ac:dyDescent="0.3">
      <c r="A106" s="3">
        <v>42095</v>
      </c>
      <c r="B106" s="4">
        <v>98.91</v>
      </c>
      <c r="C106" s="4">
        <f t="shared" si="2"/>
        <v>94.221880496412112</v>
      </c>
      <c r="D106" s="4">
        <f t="shared" si="3"/>
        <v>102.33414088229419</v>
      </c>
    </row>
    <row r="107" spans="1:4" x14ac:dyDescent="0.3">
      <c r="A107" s="3">
        <v>42064</v>
      </c>
      <c r="B107" s="4">
        <v>97.850999999999999</v>
      </c>
      <c r="C107" s="4">
        <f t="shared" si="2"/>
        <v>93.213074799862724</v>
      </c>
      <c r="D107" s="4">
        <f t="shared" si="3"/>
        <v>101.23847962262025</v>
      </c>
    </row>
    <row r="108" spans="1:4" x14ac:dyDescent="0.3">
      <c r="A108" s="3">
        <v>42036</v>
      </c>
      <c r="B108" s="4">
        <v>100.73</v>
      </c>
      <c r="C108" s="4">
        <f t="shared" si="2"/>
        <v>95.955616443267544</v>
      </c>
      <c r="D108" s="4">
        <f t="shared" si="3"/>
        <v>104.21714701317859</v>
      </c>
    </row>
    <row r="109" spans="1:4" x14ac:dyDescent="0.3">
      <c r="A109" s="3">
        <v>42005</v>
      </c>
      <c r="B109" s="4">
        <v>88.858000000000004</v>
      </c>
      <c r="C109" s="4">
        <f t="shared" si="2"/>
        <v>84.646323497626</v>
      </c>
      <c r="D109" s="4">
        <f t="shared" si="3"/>
        <v>91.934153174794233</v>
      </c>
    </row>
    <row r="110" spans="1:4" x14ac:dyDescent="0.3">
      <c r="A110" s="3">
        <v>41974</v>
      </c>
      <c r="B110" s="4">
        <v>82.222999999999999</v>
      </c>
      <c r="C110" s="4">
        <f t="shared" si="2"/>
        <v>78.325808108952515</v>
      </c>
      <c r="D110" s="4">
        <f t="shared" si="3"/>
        <v>85.069457747092059</v>
      </c>
    </row>
    <row r="111" spans="1:4" x14ac:dyDescent="0.3">
      <c r="A111" s="3">
        <v>41944</v>
      </c>
      <c r="B111" s="4">
        <v>83.881</v>
      </c>
      <c r="C111" s="4">
        <f t="shared" si="2"/>
        <v>79.905222504494432</v>
      </c>
      <c r="D111" s="4">
        <f t="shared" si="3"/>
        <v>86.784855639952681</v>
      </c>
    </row>
    <row r="112" spans="1:4" x14ac:dyDescent="0.3">
      <c r="A112" s="3">
        <v>41913</v>
      </c>
      <c r="B112" s="4">
        <v>88.507999999999996</v>
      </c>
      <c r="C112" s="4">
        <f t="shared" si="2"/>
        <v>84.312912738615339</v>
      </c>
      <c r="D112" s="4">
        <f t="shared" si="3"/>
        <v>91.572036611162616</v>
      </c>
    </row>
    <row r="113" spans="1:4" x14ac:dyDescent="0.3">
      <c r="A113" s="3">
        <v>41883</v>
      </c>
      <c r="B113" s="4">
        <v>89.406999999999996</v>
      </c>
      <c r="C113" s="4">
        <f t="shared" si="2"/>
        <v>85.169302088188431</v>
      </c>
      <c r="D113" s="4">
        <f t="shared" si="3"/>
        <v>92.502158870319249</v>
      </c>
    </row>
    <row r="114" spans="1:4" x14ac:dyDescent="0.3">
      <c r="A114" s="3">
        <v>41852</v>
      </c>
      <c r="B114" s="4">
        <v>88.353999999999999</v>
      </c>
      <c r="C114" s="4">
        <f t="shared" si="2"/>
        <v>84.166212004650646</v>
      </c>
      <c r="D114" s="4">
        <f t="shared" si="3"/>
        <v>91.412705323164701</v>
      </c>
    </row>
    <row r="115" spans="1:4" x14ac:dyDescent="0.3">
      <c r="A115" s="3">
        <v>41821</v>
      </c>
      <c r="B115" s="4">
        <v>90.343000000000004</v>
      </c>
      <c r="C115" s="4">
        <f t="shared" si="2"/>
        <v>86.060937717999792</v>
      </c>
      <c r="D115" s="4">
        <f t="shared" si="3"/>
        <v>93.470562023345508</v>
      </c>
    </row>
    <row r="116" spans="1:4" x14ac:dyDescent="0.3">
      <c r="A116" s="3">
        <v>41791</v>
      </c>
      <c r="B116" s="4">
        <v>84.244</v>
      </c>
      <c r="C116" s="4">
        <f t="shared" si="2"/>
        <v>80.251017091696909</v>
      </c>
      <c r="D116" s="4">
        <f t="shared" si="3"/>
        <v>87.160422247376317</v>
      </c>
    </row>
    <row r="117" spans="1:4" x14ac:dyDescent="0.3">
      <c r="A117" s="3">
        <v>41760</v>
      </c>
      <c r="B117" s="4">
        <v>87.727000000000004</v>
      </c>
      <c r="C117" s="4">
        <f t="shared" si="2"/>
        <v>83.56893044493728</v>
      </c>
      <c r="D117" s="4">
        <f t="shared" si="3"/>
        <v>90.763999364887511</v>
      </c>
    </row>
    <row r="118" spans="1:4" x14ac:dyDescent="0.3">
      <c r="A118" s="3">
        <v>41730</v>
      </c>
      <c r="B118" s="4">
        <v>88.322000000000003</v>
      </c>
      <c r="C118" s="4">
        <f t="shared" si="2"/>
        <v>84.135728735255398</v>
      </c>
      <c r="D118" s="4">
        <f t="shared" si="3"/>
        <v>91.37959752306125</v>
      </c>
    </row>
    <row r="119" spans="1:4" x14ac:dyDescent="0.3">
      <c r="A119" s="3">
        <v>41699</v>
      </c>
      <c r="B119" s="4">
        <v>94.147000000000006</v>
      </c>
      <c r="C119" s="4">
        <f t="shared" si="2"/>
        <v>89.68463636736135</v>
      </c>
      <c r="D119" s="4">
        <f t="shared" si="3"/>
        <v>97.406251760644551</v>
      </c>
    </row>
    <row r="120" spans="1:4" x14ac:dyDescent="0.3">
      <c r="A120" s="3">
        <v>41671</v>
      </c>
      <c r="B120" s="4">
        <v>90.216999999999999</v>
      </c>
      <c r="C120" s="4">
        <f t="shared" si="2"/>
        <v>85.94090984475595</v>
      </c>
      <c r="D120" s="4">
        <f t="shared" si="3"/>
        <v>93.340200060438121</v>
      </c>
    </row>
    <row r="121" spans="1:4" x14ac:dyDescent="0.3">
      <c r="A121" s="3">
        <v>41640</v>
      </c>
      <c r="B121" s="4">
        <v>82.972999999999999</v>
      </c>
      <c r="C121" s="4">
        <f t="shared" si="2"/>
        <v>79.040259735403922</v>
      </c>
      <c r="D121" s="4">
        <f t="shared" si="3"/>
        <v>85.845421812016951</v>
      </c>
    </row>
    <row r="122" spans="1:4" x14ac:dyDescent="0.3">
      <c r="A122" s="3">
        <v>41609</v>
      </c>
      <c r="B122" s="4">
        <v>81.146000000000001</v>
      </c>
      <c r="C122" s="4">
        <f t="shared" si="2"/>
        <v>77.299855573368291</v>
      </c>
      <c r="D122" s="4">
        <f t="shared" si="3"/>
        <v>83.955173349859919</v>
      </c>
    </row>
    <row r="123" spans="1:4" x14ac:dyDescent="0.3">
      <c r="A123" s="3">
        <v>41579</v>
      </c>
      <c r="B123" s="4">
        <v>84.838999999999999</v>
      </c>
      <c r="C123" s="4">
        <f t="shared" si="2"/>
        <v>80.817815382015027</v>
      </c>
      <c r="D123" s="4">
        <f t="shared" si="3"/>
        <v>87.776020405550071</v>
      </c>
    </row>
    <row r="124" spans="1:4" x14ac:dyDescent="0.3">
      <c r="A124" s="3">
        <v>41548</v>
      </c>
      <c r="B124" s="4">
        <v>86.159000000000006</v>
      </c>
      <c r="C124" s="4">
        <f t="shared" si="2"/>
        <v>82.075250244569531</v>
      </c>
      <c r="D124" s="4">
        <f t="shared" si="3"/>
        <v>89.141717159817873</v>
      </c>
    </row>
    <row r="125" spans="1:4" x14ac:dyDescent="0.3">
      <c r="A125" s="3">
        <v>41518</v>
      </c>
      <c r="B125" s="4">
        <v>90.924999999999997</v>
      </c>
      <c r="C125" s="4">
        <f t="shared" si="2"/>
        <v>86.615352180126081</v>
      </c>
      <c r="D125" s="4">
        <f t="shared" si="3"/>
        <v>94.072710137727213</v>
      </c>
    </row>
    <row r="126" spans="1:4" x14ac:dyDescent="0.3">
      <c r="A126" s="3">
        <v>41487</v>
      </c>
      <c r="B126" s="4">
        <v>82.325999999999993</v>
      </c>
      <c r="C126" s="4">
        <f t="shared" si="2"/>
        <v>78.423926132318499</v>
      </c>
      <c r="D126" s="4">
        <f t="shared" si="3"/>
        <v>85.176023478675063</v>
      </c>
    </row>
    <row r="127" spans="1:4" x14ac:dyDescent="0.3">
      <c r="A127" s="3">
        <v>41456</v>
      </c>
      <c r="B127" s="4">
        <v>76.477999999999994</v>
      </c>
      <c r="C127" s="4">
        <f t="shared" si="2"/>
        <v>72.853108650334704</v>
      </c>
      <c r="D127" s="4">
        <f t="shared" si="3"/>
        <v>79.125573009767407</v>
      </c>
    </row>
    <row r="128" spans="1:4" x14ac:dyDescent="0.3">
      <c r="A128" s="3">
        <v>41426</v>
      </c>
      <c r="B128" s="4">
        <v>84.076999999999998</v>
      </c>
      <c r="C128" s="4">
        <f t="shared" si="2"/>
        <v>80.091932529540401</v>
      </c>
      <c r="D128" s="4">
        <f t="shared" si="3"/>
        <v>86.987640915586383</v>
      </c>
    </row>
    <row r="129" spans="1:4" x14ac:dyDescent="0.3">
      <c r="A129" s="3">
        <v>41395</v>
      </c>
      <c r="B129" s="4">
        <v>85.018000000000001</v>
      </c>
      <c r="C129" s="4">
        <f t="shared" si="2"/>
        <v>80.988331170194769</v>
      </c>
      <c r="D129" s="4">
        <f t="shared" si="3"/>
        <v>87.961217162378802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11B86-BE79-4CF9-A84F-540E693F55F2}">
  <sheetPr>
    <tabColor theme="5"/>
  </sheetPr>
  <dimension ref="A1:Q31"/>
  <sheetViews>
    <sheetView workbookViewId="0">
      <selection activeCell="Q2" sqref="Q2:Q3"/>
    </sheetView>
  </sheetViews>
  <sheetFormatPr defaultRowHeight="14.4" x14ac:dyDescent="0.3"/>
  <cols>
    <col min="3" max="3" width="16" bestFit="1" customWidth="1"/>
    <col min="4" max="4" width="16" customWidth="1"/>
    <col min="5" max="5" width="11.21875" bestFit="1" customWidth="1"/>
    <col min="7" max="7" width="12.5546875" bestFit="1" customWidth="1"/>
    <col min="8" max="8" width="9" bestFit="1" customWidth="1"/>
    <col min="9" max="9" width="10.21875" bestFit="1" customWidth="1"/>
    <col min="11" max="11" width="11" bestFit="1" customWidth="1"/>
    <col min="12" max="12" width="9.88671875" bestFit="1" customWidth="1"/>
    <col min="14" max="14" width="11.33203125" bestFit="1" customWidth="1"/>
    <col min="15" max="15" width="10" bestFit="1" customWidth="1"/>
    <col min="17" max="17" width="27.109375" customWidth="1"/>
  </cols>
  <sheetData>
    <row r="1" spans="1:17" x14ac:dyDescent="0.3">
      <c r="A1" s="8" t="s">
        <v>3</v>
      </c>
      <c r="B1" s="8" t="s">
        <v>0</v>
      </c>
      <c r="C1" s="8" t="s">
        <v>11</v>
      </c>
      <c r="D1" s="8" t="s">
        <v>23</v>
      </c>
      <c r="E1" s="8" t="s">
        <v>22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N1" s="9" t="s">
        <v>19</v>
      </c>
      <c r="O1" s="9" t="s">
        <v>20</v>
      </c>
    </row>
    <row r="2" spans="1:17" x14ac:dyDescent="0.3">
      <c r="A2" s="10">
        <v>1</v>
      </c>
      <c r="B2" s="11">
        <v>44562</v>
      </c>
      <c r="C2" s="10">
        <f t="shared" ref="C2:C23" si="0">aylikAltinAlimi</f>
        <v>10</v>
      </c>
      <c r="D2" s="12">
        <f>C2*_xlfn.XLOOKUP(B2,'gram altın'!$A$2:$A$129,'gram altın'!$D$2:$D$129)</f>
        <v>8208.7583038398698</v>
      </c>
      <c r="E2" s="12">
        <f>D2/3</f>
        <v>2736.2527679466234</v>
      </c>
      <c r="F2" s="10">
        <v>0</v>
      </c>
      <c r="G2" s="12">
        <f>F2*_xlfn.XLOOKUP(B2,'akdi faiz oranları'!$A$2:$A$24,'akdi faiz oranları'!$C$2:$C$24,,-1)/100</f>
        <v>0</v>
      </c>
      <c r="H2" s="12">
        <f>'Hesap1 Taksitler'!AA3</f>
        <v>2736.2527679466234</v>
      </c>
      <c r="I2" s="12">
        <f t="shared" ref="I2:I25" si="1">kartlimiti-H2-G2-F2</f>
        <v>97263.747232053371</v>
      </c>
      <c r="J2" s="12">
        <f>H2+F2+G2</f>
        <v>2736.2527679466234</v>
      </c>
      <c r="K2" s="12">
        <f t="shared" ref="K2:K24" si="2">J2*asgariOran</f>
        <v>1094.5011071786494</v>
      </c>
      <c r="L2" s="12">
        <f>J2-K2</f>
        <v>1641.751660767974</v>
      </c>
      <c r="M2" s="4"/>
      <c r="N2" s="13">
        <f>SUM($C$2:C2)</f>
        <v>10</v>
      </c>
      <c r="O2" s="12">
        <f>N2*_xlfn.XLOOKUP(B2,'gram altın'!$A$2:$A$129,'gram altın'!$C$2:$C$129)</f>
        <v>7558.0313398825019</v>
      </c>
      <c r="Q2" s="36" t="s">
        <v>52</v>
      </c>
    </row>
    <row r="3" spans="1:17" x14ac:dyDescent="0.3">
      <c r="A3" s="10">
        <v>2</v>
      </c>
      <c r="B3" s="11">
        <v>44593</v>
      </c>
      <c r="C3" s="10">
        <f t="shared" si="0"/>
        <v>10</v>
      </c>
      <c r="D3" s="12">
        <f>C3*_xlfn.XLOOKUP(B3,'gram altın'!$A$2:$A$129,'gram altın'!$D$2:$D$129)</f>
        <v>7956.9838302405742</v>
      </c>
      <c r="E3" s="12">
        <f t="shared" ref="E3:E25" si="3">D3/3</f>
        <v>2652.3279434135247</v>
      </c>
      <c r="F3" s="12">
        <f>L2</f>
        <v>1641.751660767974</v>
      </c>
      <c r="G3" s="12">
        <f>F3*_xlfn.XLOOKUP(B3,'akdi faiz oranları'!$A$2:$A$24,'akdi faiz oranları'!$C$2:$C$24,,-1)/100</f>
        <v>38.416988861970601</v>
      </c>
      <c r="H3" s="12">
        <f>'Hesap1 Taksitler'!AA4</f>
        <v>5388.5807113601477</v>
      </c>
      <c r="I3" s="12">
        <f t="shared" si="1"/>
        <v>92931.250639009915</v>
      </c>
      <c r="J3" s="12">
        <f>H3+F3+G3</f>
        <v>7068.7493609900921</v>
      </c>
      <c r="K3" s="12">
        <f t="shared" si="2"/>
        <v>2827.4997443960369</v>
      </c>
      <c r="L3" s="12">
        <f>J3-K3</f>
        <v>4241.2496165940556</v>
      </c>
      <c r="N3" s="13">
        <f>SUM($C$2:C3)</f>
        <v>20</v>
      </c>
      <c r="O3" s="12">
        <f>N3*_xlfn.XLOOKUP(B3,'gram altın'!$A$2:$A$129,'gram altın'!$C$2:$C$129)</f>
        <v>14652.431204306469</v>
      </c>
      <c r="Q3" s="36"/>
    </row>
    <row r="4" spans="1:17" x14ac:dyDescent="0.3">
      <c r="A4" s="10">
        <v>3</v>
      </c>
      <c r="B4" s="11">
        <v>44621</v>
      </c>
      <c r="C4" s="10">
        <f t="shared" si="0"/>
        <v>10</v>
      </c>
      <c r="D4" s="12">
        <f>C4*_xlfn.XLOOKUP(B4,'gram altın'!$A$2:$A$129,'gram altın'!$D$2:$D$129)</f>
        <v>8777.30200111657</v>
      </c>
      <c r="E4" s="12">
        <f t="shared" si="3"/>
        <v>2925.7673337055235</v>
      </c>
      <c r="F4" s="12">
        <f t="shared" ref="F4:F25" si="4">L3</f>
        <v>4241.2496165940556</v>
      </c>
      <c r="G4" s="12">
        <f>F4*_xlfn.XLOOKUP(B4,'akdi faiz oranları'!$A$2:$A$24,'akdi faiz oranları'!$C$2:$C$24,,-1)/100</f>
        <v>99.24524102830091</v>
      </c>
      <c r="H4" s="12">
        <f>'Hesap1 Taksitler'!AA5</f>
        <v>8314.3480450656716</v>
      </c>
      <c r="I4" s="12">
        <f t="shared" si="1"/>
        <v>87345.157097311967</v>
      </c>
      <c r="J4" s="12">
        <f t="shared" ref="J4:J25" si="5">H4+F4+G4</f>
        <v>12654.842902688028</v>
      </c>
      <c r="K4" s="12">
        <f t="shared" si="2"/>
        <v>5061.9371610752114</v>
      </c>
      <c r="L4" s="12">
        <f t="shared" ref="L4:L25" si="6">J4-K4</f>
        <v>7592.9057416128162</v>
      </c>
      <c r="N4" s="13">
        <f>SUM($C$2:C4)</f>
        <v>30</v>
      </c>
      <c r="O4" s="12">
        <f>N4*_xlfn.XLOOKUP(B4,'gram altın'!$A$2:$A$129,'gram altın'!$C$2:$C$129)</f>
        <v>24244.515850717828</v>
      </c>
    </row>
    <row r="5" spans="1:17" x14ac:dyDescent="0.3">
      <c r="A5" s="10">
        <v>4</v>
      </c>
      <c r="B5" s="11">
        <v>44652</v>
      </c>
      <c r="C5" s="10">
        <f t="shared" si="0"/>
        <v>10</v>
      </c>
      <c r="D5" s="12">
        <f>C5*_xlfn.XLOOKUP(B5,'gram altın'!$A$2:$A$129,'gram altın'!$D$2:$D$129)</f>
        <v>9453.4253563544535</v>
      </c>
      <c r="E5" s="12">
        <f t="shared" si="3"/>
        <v>3151.1417854514843</v>
      </c>
      <c r="F5" s="12">
        <f t="shared" si="4"/>
        <v>7592.9057416128162</v>
      </c>
      <c r="G5" s="12">
        <f>F5*_xlfn.XLOOKUP(B5,'akdi faiz oranları'!$A$2:$A$24,'akdi faiz oranları'!$C$2:$C$24,,-1)/100</f>
        <v>177.67399435373991</v>
      </c>
      <c r="H5" s="12">
        <f>'Hesap1 Taksitler'!AA6</f>
        <v>8729.2370625705316</v>
      </c>
      <c r="I5" s="12">
        <f t="shared" si="1"/>
        <v>83500.183201462904</v>
      </c>
      <c r="J5" s="12">
        <f t="shared" si="5"/>
        <v>16499.816798537089</v>
      </c>
      <c r="K5" s="12">
        <f t="shared" si="2"/>
        <v>6599.926719414836</v>
      </c>
      <c r="L5" s="12">
        <f t="shared" si="6"/>
        <v>9899.8900791222532</v>
      </c>
      <c r="N5" s="13">
        <f>SUM($C$2:C5)</f>
        <v>40</v>
      </c>
      <c r="O5" s="12">
        <f>N5*_xlfn.XLOOKUP(B5,'gram altın'!$A$2:$A$129,'gram altın'!$C$2:$C$129)</f>
        <v>34816.123203015755</v>
      </c>
    </row>
    <row r="6" spans="1:17" x14ac:dyDescent="0.3">
      <c r="A6" s="10">
        <v>5</v>
      </c>
      <c r="B6" s="11">
        <v>44682</v>
      </c>
      <c r="C6" s="10">
        <f t="shared" si="0"/>
        <v>10</v>
      </c>
      <c r="D6" s="12">
        <f>C6*_xlfn.XLOOKUP(B6,'gram altın'!$A$2:$A$129,'gram altın'!$D$2:$D$129)</f>
        <v>9372.900978790316</v>
      </c>
      <c r="E6" s="12">
        <f t="shared" si="3"/>
        <v>3124.3003262634388</v>
      </c>
      <c r="F6" s="12">
        <f t="shared" si="4"/>
        <v>9899.8900791222532</v>
      </c>
      <c r="G6" s="12">
        <f>F6*_xlfn.XLOOKUP(B6,'akdi faiz oranları'!$A$2:$A$24,'akdi faiz oranları'!$C$2:$C$24,,-1)/100</f>
        <v>231.65742785146074</v>
      </c>
      <c r="H6" s="12">
        <f>'Hesap1 Taksitler'!AA7</f>
        <v>9201.2094454204471</v>
      </c>
      <c r="I6" s="12">
        <f t="shared" si="1"/>
        <v>80667.243047605836</v>
      </c>
      <c r="J6" s="12">
        <f t="shared" si="5"/>
        <v>19332.75695239416</v>
      </c>
      <c r="K6" s="12">
        <f t="shared" si="2"/>
        <v>7733.1027809576644</v>
      </c>
      <c r="L6" s="12">
        <f t="shared" si="6"/>
        <v>11599.654171436496</v>
      </c>
      <c r="N6" s="13">
        <f>SUM($C$2:C6)</f>
        <v>50</v>
      </c>
      <c r="O6" s="12">
        <f>N6*_xlfn.XLOOKUP(B6,'gram altın'!$A$2:$A$129,'gram altın'!$C$2:$C$129)</f>
        <v>43149.448869858272</v>
      </c>
    </row>
    <row r="7" spans="1:17" x14ac:dyDescent="0.3">
      <c r="A7" s="10">
        <v>6</v>
      </c>
      <c r="B7" s="11">
        <v>44713</v>
      </c>
      <c r="C7" s="10">
        <f t="shared" si="0"/>
        <v>10</v>
      </c>
      <c r="D7" s="12">
        <f>C7*_xlfn.XLOOKUP(B7,'gram altın'!$A$2:$A$129,'gram altın'!$D$2:$D$129)</f>
        <v>10015.688917799029</v>
      </c>
      <c r="E7" s="12">
        <f t="shared" si="3"/>
        <v>3338.5629725996764</v>
      </c>
      <c r="F7" s="12">
        <f t="shared" si="4"/>
        <v>11599.654171436496</v>
      </c>
      <c r="G7" s="12">
        <f>F7*_xlfn.XLOOKUP(B7,'akdi faiz oranları'!$A$2:$A$24,'akdi faiz oranları'!$C$2:$C$24,,-1)/100</f>
        <v>271.43190761161406</v>
      </c>
      <c r="H7" s="12">
        <f>'Hesap1 Taksitler'!AA8</f>
        <v>9614.0050843146</v>
      </c>
      <c r="I7" s="12">
        <f t="shared" si="1"/>
        <v>78514.908836637289</v>
      </c>
      <c r="J7" s="12">
        <f t="shared" si="5"/>
        <v>21485.091163362711</v>
      </c>
      <c r="K7" s="12">
        <f t="shared" si="2"/>
        <v>8594.0364653450852</v>
      </c>
      <c r="L7" s="12">
        <f t="shared" si="6"/>
        <v>12891.054698017626</v>
      </c>
      <c r="N7" s="13">
        <f>SUM($C$2:C7)</f>
        <v>60</v>
      </c>
      <c r="O7" s="12">
        <f>N7*_xlfn.XLOOKUP(B7,'gram altın'!$A$2:$A$129,'gram altın'!$C$2:$C$129)</f>
        <v>55330.334695683792</v>
      </c>
    </row>
    <row r="8" spans="1:17" x14ac:dyDescent="0.3">
      <c r="A8" s="10">
        <v>7</v>
      </c>
      <c r="B8" s="11">
        <v>44743</v>
      </c>
      <c r="C8" s="10">
        <f t="shared" si="0"/>
        <v>10</v>
      </c>
      <c r="D8" s="12">
        <f>C8*_xlfn.XLOOKUP(B8,'gram altın'!$A$2:$A$129,'gram altın'!$D$2:$D$129)</f>
        <v>10038.336722307302</v>
      </c>
      <c r="E8" s="12">
        <f t="shared" si="3"/>
        <v>3346.1122407691005</v>
      </c>
      <c r="F8" s="12">
        <f t="shared" si="4"/>
        <v>12891.054698017626</v>
      </c>
      <c r="G8" s="12">
        <f>F8*_xlfn.XLOOKUP(B8,'akdi faiz oranları'!$A$2:$A$24,'akdi faiz oranları'!$C$2:$C$24,,-1)/100</f>
        <v>301.65067993361248</v>
      </c>
      <c r="H8" s="12">
        <f>'Hesap1 Taksitler'!AA9</f>
        <v>9808.9755396322162</v>
      </c>
      <c r="I8" s="12">
        <f t="shared" si="1"/>
        <v>76998.31908241655</v>
      </c>
      <c r="J8" s="12">
        <f t="shared" si="5"/>
        <v>23001.680917583457</v>
      </c>
      <c r="K8" s="12">
        <f t="shared" si="2"/>
        <v>9200.6723670333831</v>
      </c>
      <c r="L8" s="12">
        <f t="shared" si="6"/>
        <v>13801.008550550074</v>
      </c>
      <c r="N8" s="13">
        <f>SUM($C$2:C8)</f>
        <v>70</v>
      </c>
      <c r="O8" s="12">
        <f>N8*_xlfn.XLOOKUP(B8,'gram altın'!$A$2:$A$129,'gram altın'!$C$2:$C$129)</f>
        <v>64698.024375259287</v>
      </c>
    </row>
    <row r="9" spans="1:17" x14ac:dyDescent="0.3">
      <c r="A9" s="10">
        <v>8</v>
      </c>
      <c r="B9" s="11">
        <v>44774</v>
      </c>
      <c r="C9" s="10">
        <f t="shared" si="0"/>
        <v>10</v>
      </c>
      <c r="D9" s="12">
        <f>C9*_xlfn.XLOOKUP(B9,'gram altın'!$A$2:$A$129,'gram altın'!$D$2:$D$129)</f>
        <v>10523.728110386652</v>
      </c>
      <c r="E9" s="12">
        <f t="shared" si="3"/>
        <v>3507.9093701288839</v>
      </c>
      <c r="F9" s="12">
        <f t="shared" si="4"/>
        <v>13801.008550550074</v>
      </c>
      <c r="G9" s="12">
        <f>F9*_xlfn.XLOOKUP(B9,'akdi faiz oranları'!$A$2:$A$24,'akdi faiz oranları'!$C$2:$C$24,,-1)/100</f>
        <v>322.9436000828718</v>
      </c>
      <c r="H9" s="12">
        <f>'Hesap1 Taksitler'!AA10</f>
        <v>10192.584583497661</v>
      </c>
      <c r="I9" s="12">
        <f t="shared" si="1"/>
        <v>75683.463265869388</v>
      </c>
      <c r="J9" s="12">
        <f t="shared" si="5"/>
        <v>24316.536734130605</v>
      </c>
      <c r="K9" s="12">
        <f t="shared" si="2"/>
        <v>9726.6146936522418</v>
      </c>
      <c r="L9" s="12">
        <f t="shared" si="6"/>
        <v>14589.922040478363</v>
      </c>
      <c r="N9" s="13">
        <f>SUM($C$2:C9)</f>
        <v>80</v>
      </c>
      <c r="O9" s="12">
        <f>N9*_xlfn.XLOOKUP(B9,'gram altın'!$A$2:$A$129,'gram altın'!$C$2:$C$129)</f>
        <v>77515.905745207187</v>
      </c>
    </row>
    <row r="10" spans="1:17" x14ac:dyDescent="0.3">
      <c r="A10" s="10">
        <v>9</v>
      </c>
      <c r="B10" s="11">
        <v>44805</v>
      </c>
      <c r="C10" s="10">
        <f t="shared" si="0"/>
        <v>10</v>
      </c>
      <c r="D10" s="12">
        <f>C10*_xlfn.XLOOKUP(B10,'gram altın'!$A$2:$A$129,'gram altın'!$D$2:$D$129)</f>
        <v>10342.545674320456</v>
      </c>
      <c r="E10" s="12">
        <f t="shared" si="3"/>
        <v>3447.5152247734854</v>
      </c>
      <c r="F10" s="12">
        <f t="shared" si="4"/>
        <v>14589.922040478363</v>
      </c>
      <c r="G10" s="12">
        <f>F10*_xlfn.XLOOKUP(B10,'akdi faiz oranları'!$A$2:$A$24,'akdi faiz oranları'!$C$2:$C$24,,-1)/100</f>
        <v>328.12734669035837</v>
      </c>
      <c r="H10" s="12">
        <f>'Hesap1 Taksitler'!AA11</f>
        <v>10301.53683567147</v>
      </c>
      <c r="I10" s="12">
        <f t="shared" si="1"/>
        <v>74780.413777159818</v>
      </c>
      <c r="J10" s="12">
        <f t="shared" si="5"/>
        <v>25219.586222840189</v>
      </c>
      <c r="K10" s="12">
        <f t="shared" si="2"/>
        <v>10087.834489136076</v>
      </c>
      <c r="L10" s="12">
        <f t="shared" si="6"/>
        <v>15131.751733704114</v>
      </c>
      <c r="N10" s="13">
        <f>SUM($C$2:C10)</f>
        <v>90</v>
      </c>
      <c r="O10" s="12">
        <f>N10*_xlfn.XLOOKUP(B10,'gram altın'!$A$2:$A$129,'gram altın'!$C$2:$C$129)</f>
        <v>85704.016737468046</v>
      </c>
    </row>
    <row r="11" spans="1:17" x14ac:dyDescent="0.3">
      <c r="A11" s="10">
        <v>10</v>
      </c>
      <c r="B11" s="11">
        <v>44835</v>
      </c>
      <c r="C11" s="10">
        <f t="shared" si="0"/>
        <v>10</v>
      </c>
      <c r="D11" s="12">
        <f>C11*_xlfn.XLOOKUP(B11,'gram altın'!$A$2:$A$129,'gram altın'!$D$2:$D$129)</f>
        <v>10219.063926122075</v>
      </c>
      <c r="E11" s="12">
        <f t="shared" si="3"/>
        <v>3406.3546420406915</v>
      </c>
      <c r="F11" s="12">
        <f t="shared" si="4"/>
        <v>15131.751733704114</v>
      </c>
      <c r="G11" s="12">
        <f>F11*_xlfn.XLOOKUP(B11,'akdi faiz oranları'!$A$2:$A$24,'akdi faiz oranları'!$C$2:$C$24,,-1)/100</f>
        <v>320.64181923719013</v>
      </c>
      <c r="H11" s="12">
        <f>'Hesap1 Taksitler'!AA12</f>
        <v>10361.779236943061</v>
      </c>
      <c r="I11" s="12">
        <f t="shared" si="1"/>
        <v>74185.827210115647</v>
      </c>
      <c r="J11" s="12">
        <f t="shared" si="5"/>
        <v>25814.172789884364</v>
      </c>
      <c r="K11" s="12">
        <f t="shared" si="2"/>
        <v>10325.669115953746</v>
      </c>
      <c r="L11" s="12">
        <f t="shared" si="6"/>
        <v>15488.503673930618</v>
      </c>
      <c r="N11" s="13">
        <f>SUM($C$2:C11)</f>
        <v>100</v>
      </c>
      <c r="O11" s="12">
        <f>N11*_xlfn.XLOOKUP(B11,'gram altın'!$A$2:$A$129,'gram altın'!$C$2:$C$129)</f>
        <v>94089.754575627026</v>
      </c>
    </row>
    <row r="12" spans="1:17" x14ac:dyDescent="0.3">
      <c r="A12" s="10">
        <v>11</v>
      </c>
      <c r="B12" s="11">
        <v>44866</v>
      </c>
      <c r="C12" s="10">
        <f t="shared" si="0"/>
        <v>10</v>
      </c>
      <c r="D12" s="12">
        <f>C12*_xlfn.XLOOKUP(B12,'gram altın'!$A$2:$A$129,'gram altın'!$D$2:$D$129)</f>
        <v>10112.042962287635</v>
      </c>
      <c r="E12" s="12">
        <f t="shared" si="3"/>
        <v>3370.6809874292117</v>
      </c>
      <c r="F12" s="12">
        <f t="shared" si="4"/>
        <v>15488.503673930618</v>
      </c>
      <c r="G12" s="12">
        <f>F12*_xlfn.XLOOKUP(B12,'akdi faiz oranları'!$A$2:$A$24,'akdi faiz oranları'!$C$2:$C$24,,-1)/100</f>
        <v>302.0258216416471</v>
      </c>
      <c r="H12" s="12">
        <f>'Hesap1 Taksitler'!AA13</f>
        <v>10224.550854243389</v>
      </c>
      <c r="I12" s="12">
        <f t="shared" si="1"/>
        <v>73984.91965018434</v>
      </c>
      <c r="J12" s="12">
        <f t="shared" si="5"/>
        <v>26015.080349815653</v>
      </c>
      <c r="K12" s="12">
        <f t="shared" si="2"/>
        <v>10406.032139926261</v>
      </c>
      <c r="L12" s="12">
        <f t="shared" si="6"/>
        <v>15609.048209889392</v>
      </c>
      <c r="N12" s="13">
        <f>SUM($C$2:C12)</f>
        <v>110</v>
      </c>
      <c r="O12" s="12">
        <f>N12*_xlfn.XLOOKUP(B12,'gram altın'!$A$2:$A$129,'gram altın'!$C$2:$C$129)</f>
        <v>102414.82118166776</v>
      </c>
    </row>
    <row r="13" spans="1:17" x14ac:dyDescent="0.3">
      <c r="A13" s="10">
        <v>12</v>
      </c>
      <c r="B13" s="11">
        <v>44896</v>
      </c>
      <c r="C13" s="10">
        <f t="shared" si="0"/>
        <v>10</v>
      </c>
      <c r="D13" s="12">
        <f>C13*_xlfn.XLOOKUP(B13,'gram altın'!$A$2:$A$129,'gram altın'!$D$2:$D$129)</f>
        <v>10993.672640480228</v>
      </c>
      <c r="E13" s="12">
        <f t="shared" si="3"/>
        <v>3664.557546826743</v>
      </c>
      <c r="F13" s="12">
        <f t="shared" si="4"/>
        <v>15609.048209889392</v>
      </c>
      <c r="G13" s="12">
        <f>F13*_xlfn.XLOOKUP(B13,'akdi faiz oranları'!$A$2:$A$24,'akdi faiz oranları'!$C$2:$C$24,,-1)/100</f>
        <v>275.96797235084449</v>
      </c>
      <c r="H13" s="12">
        <f>'Hesap1 Taksitler'!AA14</f>
        <v>10441.593176296647</v>
      </c>
      <c r="I13" s="12">
        <f t="shared" si="1"/>
        <v>73673.390641463106</v>
      </c>
      <c r="J13" s="12">
        <f t="shared" si="5"/>
        <v>26326.609358536884</v>
      </c>
      <c r="K13" s="12">
        <f t="shared" si="2"/>
        <v>10530.643743414754</v>
      </c>
      <c r="L13" s="12">
        <f t="shared" si="6"/>
        <v>15795.96561512213</v>
      </c>
      <c r="N13" s="13">
        <f>SUM($C$2:C13)</f>
        <v>120</v>
      </c>
      <c r="O13" s="12">
        <f>N13*_xlfn.XLOOKUP(B13,'gram altın'!$A$2:$A$129,'gram altın'!$C$2:$C$129)</f>
        <v>121466.15010207897</v>
      </c>
    </row>
    <row r="14" spans="1:17" x14ac:dyDescent="0.3">
      <c r="A14" s="10">
        <v>13</v>
      </c>
      <c r="B14" s="11">
        <v>44927</v>
      </c>
      <c r="C14" s="10">
        <f t="shared" si="0"/>
        <v>10</v>
      </c>
      <c r="D14" s="12">
        <f>C14*_xlfn.XLOOKUP(B14,'gram altın'!$A$2:$A$129,'gram altın'!$D$2:$D$129)</f>
        <v>11342.959931571751</v>
      </c>
      <c r="E14" s="12">
        <f t="shared" si="3"/>
        <v>3780.9866438572503</v>
      </c>
      <c r="F14" s="12">
        <f t="shared" si="4"/>
        <v>15795.96561512213</v>
      </c>
      <c r="G14" s="12">
        <f>F14*_xlfn.XLOOKUP(B14,'akdi faiz oranları'!$A$2:$A$24,'akdi faiz oranları'!$C$2:$C$24,,-1)/100</f>
        <v>279.27267207535931</v>
      </c>
      <c r="H14" s="12">
        <f>'Hesap1 Taksitler'!AA15</f>
        <v>10816.225178113205</v>
      </c>
      <c r="I14" s="12">
        <f t="shared" si="1"/>
        <v>73108.536534689309</v>
      </c>
      <c r="J14" s="12">
        <f t="shared" si="5"/>
        <v>26891.463465310695</v>
      </c>
      <c r="K14" s="12">
        <f t="shared" si="2"/>
        <v>10756.585386124279</v>
      </c>
      <c r="L14" s="12">
        <f t="shared" si="6"/>
        <v>16134.878079186416</v>
      </c>
      <c r="N14" s="13">
        <f>SUM($C$2:C14)</f>
        <v>130</v>
      </c>
      <c r="O14" s="12">
        <f>N14*_xlfn.XLOOKUP(B14,'gram altın'!$A$2:$A$129,'gram altın'!$C$2:$C$129)</f>
        <v>135769.10967481212</v>
      </c>
    </row>
    <row r="15" spans="1:17" x14ac:dyDescent="0.3">
      <c r="A15" s="10">
        <v>14</v>
      </c>
      <c r="B15" s="11">
        <v>44958</v>
      </c>
      <c r="C15" s="10">
        <f t="shared" si="0"/>
        <v>10</v>
      </c>
      <c r="D15" s="12">
        <f>C15*_xlfn.XLOOKUP(B15,'gram altın'!$A$2:$A$129,'gram altın'!$D$2:$D$129)</f>
        <v>12061.968234131149</v>
      </c>
      <c r="E15" s="12">
        <f t="shared" si="3"/>
        <v>4020.6560780437162</v>
      </c>
      <c r="F15" s="12">
        <f t="shared" si="4"/>
        <v>16134.878079186416</v>
      </c>
      <c r="G15" s="12">
        <f>F15*_xlfn.XLOOKUP(B15,'akdi faiz oranları'!$A$2:$A$24,'akdi faiz oranları'!$C$2:$C$24,,-1)/100</f>
        <v>285.2646444400159</v>
      </c>
      <c r="H15" s="12">
        <f>'Hesap1 Taksitler'!AA16</f>
        <v>11466.200268727709</v>
      </c>
      <c r="I15" s="12">
        <f t="shared" si="1"/>
        <v>72113.657007645859</v>
      </c>
      <c r="J15" s="12">
        <f t="shared" si="5"/>
        <v>27886.342992354141</v>
      </c>
      <c r="K15" s="12">
        <f t="shared" si="2"/>
        <v>11154.537196941657</v>
      </c>
      <c r="L15" s="12">
        <f t="shared" si="6"/>
        <v>16731.805795412482</v>
      </c>
      <c r="N15" s="13">
        <f>SUM($C$2:C15)</f>
        <v>140</v>
      </c>
      <c r="O15" s="12">
        <f>N15*_xlfn.XLOOKUP(B15,'gram altın'!$A$2:$A$129,'gram altın'!$C$2:$C$129)</f>
        <v>155481.03962108365</v>
      </c>
    </row>
    <row r="16" spans="1:17" x14ac:dyDescent="0.3">
      <c r="A16" s="10">
        <v>15</v>
      </c>
      <c r="B16" s="11">
        <v>44986</v>
      </c>
      <c r="C16" s="10">
        <f t="shared" si="0"/>
        <v>10</v>
      </c>
      <c r="D16" s="12">
        <f>C16*_xlfn.XLOOKUP(B16,'gram altın'!$A$2:$A$129,'gram altın'!$D$2:$D$129)</f>
        <v>11469.338612279185</v>
      </c>
      <c r="E16" s="12">
        <f t="shared" si="3"/>
        <v>3823.1128707597286</v>
      </c>
      <c r="F16" s="12">
        <f t="shared" si="4"/>
        <v>16731.805795412482</v>
      </c>
      <c r="G16" s="12">
        <f>F16*_xlfn.XLOOKUP(B16,'akdi faiz oranları'!$A$2:$A$24,'akdi faiz oranları'!$C$2:$C$24,,-1)/100</f>
        <v>295.81832646289274</v>
      </c>
      <c r="H16" s="12">
        <f>'Hesap1 Taksitler'!AA17</f>
        <v>11624.755592660695</v>
      </c>
      <c r="I16" s="12">
        <f t="shared" si="1"/>
        <v>71347.620285463941</v>
      </c>
      <c r="J16" s="12">
        <f t="shared" si="5"/>
        <v>28652.37971453607</v>
      </c>
      <c r="K16" s="12">
        <f t="shared" si="2"/>
        <v>11460.951885814429</v>
      </c>
      <c r="L16" s="12">
        <f t="shared" si="6"/>
        <v>17191.42782872164</v>
      </c>
      <c r="N16" s="13">
        <f>SUM($C$2:C16)</f>
        <v>150</v>
      </c>
      <c r="O16" s="12">
        <f>N16*_xlfn.XLOOKUP(B16,'gram altın'!$A$2:$A$129,'gram altın'!$C$2:$C$129)</f>
        <v>158402.07033281942</v>
      </c>
    </row>
    <row r="17" spans="1:15" x14ac:dyDescent="0.3">
      <c r="A17" s="10">
        <v>16</v>
      </c>
      <c r="B17" s="11">
        <v>45017</v>
      </c>
      <c r="C17" s="10">
        <f t="shared" si="0"/>
        <v>10</v>
      </c>
      <c r="D17" s="12">
        <f>C17*_xlfn.XLOOKUP(B17,'gram altın'!$A$2:$A$129,'gram altın'!$D$2:$D$129)</f>
        <v>12571.311046347848</v>
      </c>
      <c r="E17" s="12">
        <f t="shared" si="3"/>
        <v>4190.4370154492826</v>
      </c>
      <c r="F17" s="12">
        <f t="shared" si="4"/>
        <v>17191.42782872164</v>
      </c>
      <c r="G17" s="12">
        <f>F17*_xlfn.XLOOKUP(B17,'akdi faiz oranları'!$A$2:$A$24,'akdi faiz oranları'!$C$2:$C$24,,-1)/100</f>
        <v>303.94444401179862</v>
      </c>
      <c r="H17" s="12">
        <f>'Hesap1 Taksitler'!AA18</f>
        <v>12034.205964252727</v>
      </c>
      <c r="I17" s="12">
        <f t="shared" si="1"/>
        <v>70470.42176301383</v>
      </c>
      <c r="J17" s="12">
        <f t="shared" si="5"/>
        <v>29529.578236986166</v>
      </c>
      <c r="K17" s="12">
        <f t="shared" si="2"/>
        <v>11811.831294794467</v>
      </c>
      <c r="L17" s="12">
        <f t="shared" si="6"/>
        <v>17717.746942191698</v>
      </c>
      <c r="N17" s="13">
        <f>SUM($C$2:C17)</f>
        <v>160</v>
      </c>
      <c r="O17" s="12">
        <f>N17*_xlfn.XLOOKUP(B17,'gram altın'!$A$2:$A$129,'gram altın'!$C$2:$C$129)</f>
        <v>185196.07347145322</v>
      </c>
    </row>
    <row r="18" spans="1:15" x14ac:dyDescent="0.3">
      <c r="A18" s="10">
        <v>17</v>
      </c>
      <c r="B18" s="11">
        <v>45047</v>
      </c>
      <c r="C18" s="10">
        <f t="shared" si="0"/>
        <v>10</v>
      </c>
      <c r="D18" s="12">
        <f>C18*_xlfn.XLOOKUP(B18,'gram altın'!$A$2:$A$129,'gram altın'!$D$2:$D$129)</f>
        <v>12858.70744362096</v>
      </c>
      <c r="E18" s="12">
        <f t="shared" si="3"/>
        <v>4286.2358145403205</v>
      </c>
      <c r="F18" s="12">
        <f t="shared" si="4"/>
        <v>17717.746942191698</v>
      </c>
      <c r="G18" s="12">
        <f>F18*_xlfn.XLOOKUP(B18,'akdi faiz oranları'!$A$2:$A$24,'akdi faiz oranları'!$C$2:$C$24,,-1)/100</f>
        <v>313.24976593794929</v>
      </c>
      <c r="H18" s="12">
        <f>'Hesap1 Taksitler'!AA19</f>
        <v>12299.785700749333</v>
      </c>
      <c r="I18" s="12">
        <f t="shared" si="1"/>
        <v>69669.217591121036</v>
      </c>
      <c r="J18" s="12">
        <f t="shared" si="5"/>
        <v>30330.782408878978</v>
      </c>
      <c r="K18" s="12">
        <f t="shared" si="2"/>
        <v>12132.312963551592</v>
      </c>
      <c r="L18" s="12">
        <f t="shared" si="6"/>
        <v>18198.469445327384</v>
      </c>
      <c r="N18" s="13">
        <f>SUM($C$2:C18)</f>
        <v>170</v>
      </c>
      <c r="O18" s="12">
        <f>N18*_xlfn.XLOOKUP(B18,'gram altın'!$A$2:$A$129,'gram altın'!$C$2:$C$129)</f>
        <v>201269.26318012094</v>
      </c>
    </row>
    <row r="19" spans="1:15" x14ac:dyDescent="0.3">
      <c r="A19" s="10">
        <v>18</v>
      </c>
      <c r="B19" s="11">
        <v>45078</v>
      </c>
      <c r="C19" s="10">
        <f t="shared" si="0"/>
        <v>10</v>
      </c>
      <c r="D19" s="12">
        <f>C19*_xlfn.XLOOKUP(B19,'gram altın'!$A$2:$A$129,'gram altın'!$D$2:$D$129)</f>
        <v>13578.502056432819</v>
      </c>
      <c r="E19" s="12">
        <f t="shared" si="3"/>
        <v>4526.1673521442726</v>
      </c>
      <c r="F19" s="12">
        <f t="shared" si="4"/>
        <v>18198.469445327384</v>
      </c>
      <c r="G19" s="12">
        <f>F19*_xlfn.XLOOKUP(B19,'akdi faiz oranları'!$A$2:$A$24,'akdi faiz oranları'!$C$2:$C$24,,-1)/100</f>
        <v>321.74893979338822</v>
      </c>
      <c r="H19" s="12">
        <f>'Hesap1 Taksitler'!AA20</f>
        <v>13002.840182133874</v>
      </c>
      <c r="I19" s="12">
        <f t="shared" si="1"/>
        <v>68476.941432745356</v>
      </c>
      <c r="J19" s="12">
        <f t="shared" si="5"/>
        <v>31523.058567254648</v>
      </c>
      <c r="K19" s="12">
        <f t="shared" si="2"/>
        <v>12609.223426901859</v>
      </c>
      <c r="L19" s="12">
        <f t="shared" si="6"/>
        <v>18913.835140352789</v>
      </c>
      <c r="N19" s="13">
        <f>SUM($C$2:C19)</f>
        <v>180</v>
      </c>
      <c r="O19" s="12">
        <f>N19*_xlfn.XLOOKUP(B19,'gram altın'!$A$2:$A$129,'gram altın'!$C$2:$C$129)</f>
        <v>225037.85898740526</v>
      </c>
    </row>
    <row r="20" spans="1:15" x14ac:dyDescent="0.3">
      <c r="A20" s="10">
        <v>19</v>
      </c>
      <c r="B20" s="11">
        <v>45108</v>
      </c>
      <c r="C20" s="10">
        <f t="shared" si="0"/>
        <v>10</v>
      </c>
      <c r="D20" s="12">
        <f>C20*_xlfn.XLOOKUP(B20,'gram altın'!$A$2:$A$129,'gram altın'!$D$2:$D$129)</f>
        <v>16632.93457829042</v>
      </c>
      <c r="E20" s="12">
        <f t="shared" si="3"/>
        <v>5544.311526096807</v>
      </c>
      <c r="F20" s="12">
        <f t="shared" si="4"/>
        <v>18913.835140352789</v>
      </c>
      <c r="G20" s="12">
        <f>F20*_xlfn.XLOOKUP(B20,'akdi faiz oranları'!$A$2:$A$24,'akdi faiz oranları'!$C$2:$C$24,,-1)/100</f>
        <v>469.63052653495981</v>
      </c>
      <c r="H20" s="12">
        <f>'Hesap1 Taksitler'!AA21</f>
        <v>14356.714692781399</v>
      </c>
      <c r="I20" s="12">
        <f t="shared" si="1"/>
        <v>66259.819640330839</v>
      </c>
      <c r="J20" s="12">
        <f t="shared" si="5"/>
        <v>33740.180359669146</v>
      </c>
      <c r="K20" s="12">
        <f t="shared" si="2"/>
        <v>13496.072143867659</v>
      </c>
      <c r="L20" s="12">
        <f t="shared" si="6"/>
        <v>20244.108215801487</v>
      </c>
      <c r="N20" s="13">
        <f>SUM($C$2:C20)</f>
        <v>190</v>
      </c>
      <c r="O20" s="12">
        <f>N20*_xlfn.XLOOKUP(B20,'gram altın'!$A$2:$A$129,'gram altın'!$C$2:$C$129)</f>
        <v>290973.67556850245</v>
      </c>
    </row>
    <row r="21" spans="1:15" x14ac:dyDescent="0.3">
      <c r="A21" s="10">
        <v>20</v>
      </c>
      <c r="B21" s="11">
        <v>45139</v>
      </c>
      <c r="C21" s="10">
        <f t="shared" si="0"/>
        <v>10</v>
      </c>
      <c r="D21" s="12">
        <f>C21*_xlfn.XLOOKUP(B21,'gram altın'!$A$2:$A$129,'gram altın'!$D$2:$D$129)</f>
        <v>17596.309484175967</v>
      </c>
      <c r="E21" s="12">
        <f t="shared" si="3"/>
        <v>5865.4364947253225</v>
      </c>
      <c r="F21" s="12">
        <f t="shared" si="4"/>
        <v>20244.108215801487</v>
      </c>
      <c r="G21" s="12">
        <f>F21*_xlfn.XLOOKUP(B21,'akdi faiz oranları'!$A$2:$A$24,'akdi faiz oranları'!$C$2:$C$24,,-1)/100</f>
        <v>560.55935649554317</v>
      </c>
      <c r="H21" s="12">
        <f>'Hesap1 Taksitler'!AA22</f>
        <v>15935.915372966403</v>
      </c>
      <c r="I21" s="12">
        <f t="shared" si="1"/>
        <v>63259.41705473655</v>
      </c>
      <c r="J21" s="12">
        <f t="shared" si="5"/>
        <v>36740.582945263428</v>
      </c>
      <c r="K21" s="12">
        <f t="shared" si="2"/>
        <v>14696.233178105373</v>
      </c>
      <c r="L21" s="12">
        <f t="shared" si="6"/>
        <v>22044.349767158055</v>
      </c>
      <c r="N21" s="13">
        <f>SUM($C$2:C21)</f>
        <v>200</v>
      </c>
      <c r="O21" s="12">
        <f>N21*_xlfn.XLOOKUP(B21,'gram altın'!$A$2:$A$129,'gram altın'!$C$2:$C$129)</f>
        <v>324028.1992112312</v>
      </c>
    </row>
    <row r="22" spans="1:15" x14ac:dyDescent="0.3">
      <c r="A22" s="10">
        <v>21</v>
      </c>
      <c r="B22" s="11">
        <v>45170</v>
      </c>
      <c r="C22" s="10">
        <f t="shared" si="0"/>
        <v>10</v>
      </c>
      <c r="D22" s="12">
        <f>C22*_xlfn.XLOOKUP(B22,'gram altın'!$A$2:$A$129,'gram altın'!$D$2:$D$129)</f>
        <v>17232.434068663857</v>
      </c>
      <c r="E22" s="12">
        <f t="shared" si="3"/>
        <v>5744.1446895546187</v>
      </c>
      <c r="F22" s="12">
        <f t="shared" si="4"/>
        <v>22044.349767158055</v>
      </c>
      <c r="G22" s="12">
        <f>F22*_xlfn.XLOOKUP(B22,'akdi faiz oranları'!$A$2:$A$24,'akdi faiz oranları'!$C$2:$C$24,,-1)/100</f>
        <v>805.28009699428378</v>
      </c>
      <c r="H22" s="12">
        <f>'Hesap1 Taksitler'!AA23</f>
        <v>17153.892710376749</v>
      </c>
      <c r="I22" s="12">
        <f t="shared" si="1"/>
        <v>59996.477425470905</v>
      </c>
      <c r="J22" s="12">
        <f t="shared" si="5"/>
        <v>40003.522574529088</v>
      </c>
      <c r="K22" s="12">
        <f t="shared" si="2"/>
        <v>16001.409029811635</v>
      </c>
      <c r="L22" s="12">
        <f t="shared" si="6"/>
        <v>24002.113544717453</v>
      </c>
      <c r="N22" s="13">
        <f>SUM($C$2:C22)</f>
        <v>210</v>
      </c>
      <c r="O22" s="12">
        <f>N22*_xlfn.XLOOKUP(B22,'gram altın'!$A$2:$A$129,'gram altın'!$C$2:$C$129)</f>
        <v>333193.97533514985</v>
      </c>
    </row>
    <row r="23" spans="1:15" x14ac:dyDescent="0.3">
      <c r="A23" s="10">
        <v>22</v>
      </c>
      <c r="B23" s="11">
        <v>45200</v>
      </c>
      <c r="C23" s="10">
        <f t="shared" si="0"/>
        <v>10</v>
      </c>
      <c r="D23" s="12">
        <f>C23*_xlfn.XLOOKUP(B23,'gram altın'!$A$2:$A$129,'gram altın'!$D$2:$D$129)</f>
        <v>16864.368447201152</v>
      </c>
      <c r="E23" s="12">
        <f t="shared" si="3"/>
        <v>5621.4561490670503</v>
      </c>
      <c r="F23" s="12">
        <f t="shared" si="4"/>
        <v>24002.113544717453</v>
      </c>
      <c r="G23" s="12">
        <f>F23*_xlfn.XLOOKUP(B23,'akdi faiz oranları'!$A$2:$A$24,'akdi faiz oranları'!$C$2:$C$24,,-1)/100</f>
        <v>1017.2095720251256</v>
      </c>
      <c r="H23" s="12">
        <f>'Hesap1 Taksitler'!AA24</f>
        <v>17231.037333346991</v>
      </c>
      <c r="I23" s="12">
        <f t="shared" si="1"/>
        <v>57749.639549910433</v>
      </c>
      <c r="J23" s="12">
        <f t="shared" si="5"/>
        <v>42250.360450089567</v>
      </c>
      <c r="K23" s="12">
        <f t="shared" si="2"/>
        <v>16900.144180035826</v>
      </c>
      <c r="L23" s="12">
        <f t="shared" si="6"/>
        <v>25350.216270053741</v>
      </c>
      <c r="N23" s="13">
        <f>SUM($C$2:C23)</f>
        <v>220</v>
      </c>
      <c r="O23" s="12">
        <f>N23*_xlfn.XLOOKUP(B23,'gram altın'!$A$2:$A$129,'gram altın'!$C$2:$C$129)</f>
        <v>341604.81424045149</v>
      </c>
    </row>
    <row r="24" spans="1:15" x14ac:dyDescent="0.3">
      <c r="A24" s="10">
        <v>23</v>
      </c>
      <c r="B24" s="11">
        <v>45231</v>
      </c>
      <c r="C24" s="10">
        <v>0</v>
      </c>
      <c r="D24" s="12">
        <f>C24*_xlfn.XLOOKUP(B24,'gram altın'!$A$2:$A$129,'gram altın'!$D$2:$D$129)</f>
        <v>0</v>
      </c>
      <c r="E24" s="12">
        <f t="shared" si="3"/>
        <v>0</v>
      </c>
      <c r="F24" s="12">
        <f t="shared" si="4"/>
        <v>25350.216270053741</v>
      </c>
      <c r="G24" s="12">
        <f>F24*_xlfn.XLOOKUP(B24,'akdi faiz oranları'!$A$2:$A$24,'akdi faiz oranları'!$C$2:$C$24,,-1)/100</f>
        <v>1206.1632901291568</v>
      </c>
      <c r="H24" s="12">
        <f>'Hesap1 Taksitler'!AA25</f>
        <v>11365.600838621669</v>
      </c>
      <c r="I24" s="12">
        <f t="shared" si="1"/>
        <v>62078.019601195425</v>
      </c>
      <c r="J24" s="12">
        <f t="shared" si="5"/>
        <v>37921.980398804568</v>
      </c>
      <c r="K24" s="12">
        <f t="shared" si="2"/>
        <v>15168.792159521829</v>
      </c>
      <c r="L24" s="12">
        <f t="shared" si="6"/>
        <v>22753.188239282739</v>
      </c>
      <c r="N24" s="13">
        <f>SUM($C$2:C24)</f>
        <v>220</v>
      </c>
      <c r="O24" s="12">
        <f>N24*_xlfn.XLOOKUP(B24,'gram altın'!$A$2:$A$129,'gram altın'!$C$2:$C$129)</f>
        <v>378384.15525273891</v>
      </c>
    </row>
    <row r="25" spans="1:15" x14ac:dyDescent="0.3">
      <c r="A25" s="10">
        <v>24</v>
      </c>
      <c r="B25" s="11">
        <v>45261</v>
      </c>
      <c r="C25" s="10">
        <v>0</v>
      </c>
      <c r="D25" s="12">
        <f>C25*_xlfn.XLOOKUP(B25,'gram altın'!$A$2:$A$129,'gram altın'!$D$2:$D$129)</f>
        <v>0</v>
      </c>
      <c r="E25" s="12">
        <f t="shared" si="3"/>
        <v>0</v>
      </c>
      <c r="F25" s="12">
        <f t="shared" si="4"/>
        <v>22753.188239282739</v>
      </c>
      <c r="G25" s="12">
        <f>F25*_xlfn.XLOOKUP(B25,'akdi faiz oranları'!$A$2:$A$24,'akdi faiz oranları'!$C$2:$C$24,,-1)/100</f>
        <v>1082.5966964250727</v>
      </c>
      <c r="H25" s="12">
        <f>'Hesap1 Taksitler'!AA26</f>
        <v>5621.4561490670503</v>
      </c>
      <c r="I25" s="12">
        <f t="shared" si="1"/>
        <v>70542.758915225146</v>
      </c>
      <c r="J25" s="12">
        <f t="shared" si="5"/>
        <v>29457.241084774862</v>
      </c>
      <c r="K25" s="12">
        <f>J25</f>
        <v>29457.241084774862</v>
      </c>
      <c r="L25" s="12">
        <f t="shared" si="6"/>
        <v>0</v>
      </c>
      <c r="N25" s="13">
        <f>SUM($C$2:C25)</f>
        <v>220</v>
      </c>
      <c r="O25" s="12">
        <f>N25*_xlfn.XLOOKUP(B25,'gram altın'!$A$2:$A$129,'gram altın'!$C$2:$C$129)</f>
        <v>397910.65166087041</v>
      </c>
    </row>
    <row r="27" spans="1:15" x14ac:dyDescent="0.3">
      <c r="G27" s="35"/>
      <c r="H27" s="35"/>
      <c r="I27" s="35"/>
      <c r="J27" s="35"/>
      <c r="K27" s="14"/>
    </row>
    <row r="28" spans="1:15" x14ac:dyDescent="0.3">
      <c r="G28" s="35"/>
      <c r="H28" s="35"/>
      <c r="I28" s="35"/>
      <c r="J28" s="35"/>
      <c r="K28" s="14"/>
    </row>
    <row r="29" spans="1:15" x14ac:dyDescent="0.3">
      <c r="G29" s="35"/>
      <c r="H29" s="35"/>
      <c r="I29" s="35"/>
      <c r="J29" s="35"/>
      <c r="K29" s="15"/>
    </row>
    <row r="30" spans="1:15" x14ac:dyDescent="0.3">
      <c r="G30" s="35"/>
      <c r="H30" s="35"/>
      <c r="I30" s="35"/>
      <c r="J30" s="35"/>
      <c r="K30" s="4"/>
    </row>
    <row r="31" spans="1:15" x14ac:dyDescent="0.3">
      <c r="G31" s="35"/>
      <c r="H31" s="35"/>
      <c r="I31" s="35"/>
      <c r="J31" s="35"/>
      <c r="K31" s="4"/>
    </row>
  </sheetData>
  <mergeCells count="6">
    <mergeCell ref="G31:J31"/>
    <mergeCell ref="Q2:Q3"/>
    <mergeCell ref="G27:J27"/>
    <mergeCell ref="G28:J28"/>
    <mergeCell ref="G29:J29"/>
    <mergeCell ref="G30:J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805399-CD97-41B8-913A-F2A36858AF41}">
  <sheetPr>
    <tabColor theme="5"/>
  </sheetPr>
  <dimension ref="A1:AA29"/>
  <sheetViews>
    <sheetView zoomScale="80" zoomScaleNormal="80" workbookViewId="0">
      <selection activeCell="C3" sqref="C3:Z29"/>
    </sheetView>
  </sheetViews>
  <sheetFormatPr defaultRowHeight="14.4" x14ac:dyDescent="0.3"/>
  <cols>
    <col min="1" max="1" width="7.21875" customWidth="1"/>
    <col min="27" max="27" width="10.109375" customWidth="1"/>
  </cols>
  <sheetData>
    <row r="1" spans="1:27" x14ac:dyDescent="0.3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7" x14ac:dyDescent="0.3">
      <c r="C2" s="20">
        <v>44562</v>
      </c>
      <c r="D2" s="20">
        <v>44593</v>
      </c>
      <c r="E2" s="20">
        <v>44621</v>
      </c>
      <c r="F2" s="20">
        <v>44652</v>
      </c>
      <c r="G2" s="20">
        <v>44682</v>
      </c>
      <c r="H2" s="20">
        <v>44713</v>
      </c>
      <c r="I2" s="20">
        <v>44743</v>
      </c>
      <c r="J2" s="20">
        <v>44774</v>
      </c>
      <c r="K2" s="20">
        <v>44805</v>
      </c>
      <c r="L2" s="20">
        <v>44835</v>
      </c>
      <c r="M2" s="20">
        <v>44866</v>
      </c>
      <c r="N2" s="20">
        <v>44896</v>
      </c>
      <c r="O2" s="20">
        <v>44927</v>
      </c>
      <c r="P2" s="20">
        <v>44958</v>
      </c>
      <c r="Q2" s="20">
        <v>44986</v>
      </c>
      <c r="R2" s="20">
        <v>45017</v>
      </c>
      <c r="S2" s="20">
        <v>45047</v>
      </c>
      <c r="T2" s="20">
        <v>45078</v>
      </c>
      <c r="U2" s="20">
        <v>45108</v>
      </c>
      <c r="V2" s="20">
        <v>45139</v>
      </c>
      <c r="W2" s="20">
        <v>45170</v>
      </c>
      <c r="X2" s="20">
        <v>45200</v>
      </c>
      <c r="Y2" s="20">
        <v>45231</v>
      </c>
      <c r="Z2" s="20">
        <v>45261</v>
      </c>
      <c r="AA2" s="17" t="s">
        <v>21</v>
      </c>
    </row>
    <row r="3" spans="1:27" ht="14.4" customHeight="1" x14ac:dyDescent="0.3">
      <c r="A3" s="37" t="s">
        <v>25</v>
      </c>
      <c r="B3" s="19">
        <v>44562</v>
      </c>
      <c r="C3">
        <f>IF(AND(IFERROR(DATEDIF(C$2,$B3,"M"),0)&lt;3,$B3&gt;=C$2),_xlfn.XLOOKUP(C$2,Hesap1!$B$2:$B$25,Hesap1!$E$2:$E$25),0)</f>
        <v>2736.2527679466234</v>
      </c>
      <c r="D3">
        <f>IF(AND(IFERROR(DATEDIF(D$2,$B3,"M"),0)&lt;3,$B3&gt;=D$2),_xlfn.XLOOKUP(D$2,Hesap1!$B$2:$B$25,Hesap1!$E$2:$E$25),0)</f>
        <v>0</v>
      </c>
      <c r="E3">
        <f>IF(AND(IFERROR(DATEDIF(E$2,$B3,"M"),0)&lt;3,$B3&gt;=E$2),_xlfn.XLOOKUP(E$2,Hesap1!$B$2:$B$25,Hesap1!$E$2:$E$25),0)</f>
        <v>0</v>
      </c>
      <c r="F3">
        <f>IF(AND(IFERROR(DATEDIF(F$2,$B3,"M"),0)&lt;3,$B3&gt;=F$2),_xlfn.XLOOKUP(F$2,Hesap1!$B$2:$B$25,Hesap1!$E$2:$E$25),0)</f>
        <v>0</v>
      </c>
      <c r="G3">
        <f>IF(AND(IFERROR(DATEDIF(G$2,$B3,"M"),0)&lt;3,$B3&gt;=G$2),_xlfn.XLOOKUP(G$2,Hesap1!$B$2:$B$25,Hesap1!$E$2:$E$25),0)</f>
        <v>0</v>
      </c>
      <c r="H3">
        <f>IF(AND(IFERROR(DATEDIF(H$2,$B3,"M"),0)&lt;3,$B3&gt;=H$2),_xlfn.XLOOKUP(H$2,Hesap1!$B$2:$B$25,Hesap1!$E$2:$E$25),0)</f>
        <v>0</v>
      </c>
      <c r="I3">
        <f>IF(AND(IFERROR(DATEDIF(I$2,$B3,"M"),0)&lt;3,$B3&gt;=I$2),_xlfn.XLOOKUP(I$2,Hesap1!$B$2:$B$25,Hesap1!$E$2:$E$25),0)</f>
        <v>0</v>
      </c>
      <c r="J3">
        <f>IF(AND(IFERROR(DATEDIF(J$2,$B3,"M"),0)&lt;3,$B3&gt;=J$2),_xlfn.XLOOKUP(J$2,Hesap1!$B$2:$B$25,Hesap1!$E$2:$E$25),0)</f>
        <v>0</v>
      </c>
      <c r="K3">
        <f>IF(AND(IFERROR(DATEDIF(K$2,$B3,"M"),0)&lt;3,$B3&gt;=K$2),_xlfn.XLOOKUP(K$2,Hesap1!$B$2:$B$25,Hesap1!$E$2:$E$25),0)</f>
        <v>0</v>
      </c>
      <c r="L3">
        <f>IF(AND(IFERROR(DATEDIF(L$2,$B3,"M"),0)&lt;3,$B3&gt;=L$2),_xlfn.XLOOKUP(L$2,Hesap1!$B$2:$B$25,Hesap1!$E$2:$E$25),0)</f>
        <v>0</v>
      </c>
      <c r="M3">
        <f>IF(AND(IFERROR(DATEDIF(M$2,$B3,"M"),0)&lt;3,$B3&gt;=M$2),_xlfn.XLOOKUP(M$2,Hesap1!$B$2:$B$25,Hesap1!$E$2:$E$25),0)</f>
        <v>0</v>
      </c>
      <c r="N3">
        <f>IF(AND(IFERROR(DATEDIF(N$2,$B3,"M"),0)&lt;3,$B3&gt;=N$2),_xlfn.XLOOKUP(N$2,Hesap1!$B$2:$B$25,Hesap1!$E$2:$E$25),0)</f>
        <v>0</v>
      </c>
      <c r="O3">
        <f>IF(AND(IFERROR(DATEDIF(O$2,$B3,"M"),0)&lt;3,$B3&gt;=O$2),_xlfn.XLOOKUP(O$2,Hesap1!$B$2:$B$25,Hesap1!$E$2:$E$25),0)</f>
        <v>0</v>
      </c>
      <c r="P3">
        <f>IF(AND(IFERROR(DATEDIF(P$2,$B3,"M"),0)&lt;3,$B3&gt;=P$2),_xlfn.XLOOKUP(P$2,Hesap1!$B$2:$B$25,Hesap1!$E$2:$E$25),0)</f>
        <v>0</v>
      </c>
      <c r="Q3">
        <f>IF(AND(IFERROR(DATEDIF(Q$2,$B3,"M"),0)&lt;3,$B3&gt;=Q$2),_xlfn.XLOOKUP(Q$2,Hesap1!$B$2:$B$25,Hesap1!$E$2:$E$25),0)</f>
        <v>0</v>
      </c>
      <c r="R3">
        <f>IF(AND(IFERROR(DATEDIF(R$2,$B3,"M"),0)&lt;3,$B3&gt;=R$2),_xlfn.XLOOKUP(R$2,Hesap1!$B$2:$B$25,Hesap1!$E$2:$E$25),0)</f>
        <v>0</v>
      </c>
      <c r="S3">
        <f>IF(AND(IFERROR(DATEDIF(S$2,$B3,"M"),0)&lt;3,$B3&gt;=S$2),_xlfn.XLOOKUP(S$2,Hesap1!$B$2:$B$25,Hesap1!$E$2:$E$25),0)</f>
        <v>0</v>
      </c>
      <c r="T3">
        <f>IF(AND(IFERROR(DATEDIF(T$2,$B3,"M"),0)&lt;3,$B3&gt;=T$2),_xlfn.XLOOKUP(T$2,Hesap1!$B$2:$B$25,Hesap1!$E$2:$E$25),0)</f>
        <v>0</v>
      </c>
      <c r="U3">
        <f>IF(AND(IFERROR(DATEDIF(U$2,$B3,"M"),0)&lt;3,$B3&gt;=U$2),_xlfn.XLOOKUP(U$2,Hesap1!$B$2:$B$25,Hesap1!$E$2:$E$25),0)</f>
        <v>0</v>
      </c>
      <c r="V3">
        <f>IF(AND(IFERROR(DATEDIF(V$2,$B3,"M"),0)&lt;3,$B3&gt;=V$2),_xlfn.XLOOKUP(V$2,Hesap1!$B$2:$B$25,Hesap1!$E$2:$E$25),0)</f>
        <v>0</v>
      </c>
      <c r="W3">
        <f>IF(AND(IFERROR(DATEDIF(W$2,$B3,"M"),0)&lt;3,$B3&gt;=W$2),_xlfn.XLOOKUP(W$2,Hesap1!$B$2:$B$25,Hesap1!$E$2:$E$25),0)</f>
        <v>0</v>
      </c>
      <c r="X3">
        <f>IF(AND(IFERROR(DATEDIF(X$2,$B3,"M"),0)&lt;3,$B3&gt;=X$2),_xlfn.XLOOKUP(X$2,Hesap1!$B$2:$B$25,Hesap1!$E$2:$E$25),0)</f>
        <v>0</v>
      </c>
      <c r="Y3">
        <f>IF(AND(IFERROR(DATEDIF(Y$2,$B3,"M"),0)&lt;3,$B3&gt;=Y$2),_xlfn.XLOOKUP(Y$2,Hesap1!$B$2:$B$25,Hesap1!$E$2:$E$25),0)</f>
        <v>0</v>
      </c>
      <c r="Z3">
        <f>IF(AND(IFERROR(DATEDIF(Z$2,$B3,"M"),0)&lt;3,$B3&gt;=Z$2),_xlfn.XLOOKUP(Z$2,Hesap1!$B$2:$B$25,Hesap1!$E$2:$E$25),0)</f>
        <v>0</v>
      </c>
      <c r="AA3" s="18">
        <f>SUM(C3:Z3)</f>
        <v>2736.2527679466234</v>
      </c>
    </row>
    <row r="4" spans="1:27" x14ac:dyDescent="0.3">
      <c r="A4" s="37"/>
      <c r="B4" s="19">
        <v>44593</v>
      </c>
      <c r="C4">
        <f>IF(AND(IFERROR(DATEDIF(C$2,$B4,"M"),0)&lt;3,$B4&gt;=C$2),_xlfn.XLOOKUP(C$2,Hesap1!$B$2:$B$25,Hesap1!$E$2:$E$25),0)</f>
        <v>2736.2527679466234</v>
      </c>
      <c r="D4">
        <f>IF(AND(IFERROR(DATEDIF(D$2,$B4,"M"),0)&lt;3,$B4&gt;=D$2),_xlfn.XLOOKUP(D$2,Hesap1!$B$2:$B$25,Hesap1!$E$2:$E$25),0)</f>
        <v>2652.3279434135247</v>
      </c>
      <c r="E4">
        <f>IF(AND(IFERROR(DATEDIF(E$2,$B4,"M"),0)&lt;3,$B4&gt;=E$2),_xlfn.XLOOKUP(E$2,Hesap1!$B$2:$B$25,Hesap1!$E$2:$E$25),0)</f>
        <v>0</v>
      </c>
      <c r="F4">
        <f>IF(AND(IFERROR(DATEDIF(F$2,$B4,"M"),0)&lt;3,$B4&gt;=F$2),_xlfn.XLOOKUP(F$2,Hesap1!$B$2:$B$25,Hesap1!$E$2:$E$25),0)</f>
        <v>0</v>
      </c>
      <c r="G4">
        <f>IF(AND(IFERROR(DATEDIF(G$2,$B4,"M"),0)&lt;3,$B4&gt;=G$2),_xlfn.XLOOKUP(G$2,Hesap1!$B$2:$B$25,Hesap1!$E$2:$E$25),0)</f>
        <v>0</v>
      </c>
      <c r="H4">
        <f>IF(AND(IFERROR(DATEDIF(H$2,$B4,"M"),0)&lt;3,$B4&gt;=H$2),_xlfn.XLOOKUP(H$2,Hesap1!$B$2:$B$25,Hesap1!$E$2:$E$25),0)</f>
        <v>0</v>
      </c>
      <c r="I4">
        <f>IF(AND(IFERROR(DATEDIF(I$2,$B4,"M"),0)&lt;3,$B4&gt;=I$2),_xlfn.XLOOKUP(I$2,Hesap1!$B$2:$B$25,Hesap1!$E$2:$E$25),0)</f>
        <v>0</v>
      </c>
      <c r="J4">
        <f>IF(AND(IFERROR(DATEDIF(J$2,$B4,"M"),0)&lt;3,$B4&gt;=J$2),_xlfn.XLOOKUP(J$2,Hesap1!$B$2:$B$25,Hesap1!$E$2:$E$25),0)</f>
        <v>0</v>
      </c>
      <c r="K4">
        <f>IF(AND(IFERROR(DATEDIF(K$2,$B4,"M"),0)&lt;3,$B4&gt;=K$2),_xlfn.XLOOKUP(K$2,Hesap1!$B$2:$B$25,Hesap1!$E$2:$E$25),0)</f>
        <v>0</v>
      </c>
      <c r="L4">
        <f>IF(AND(IFERROR(DATEDIF(L$2,$B4,"M"),0)&lt;3,$B4&gt;=L$2),_xlfn.XLOOKUP(L$2,Hesap1!$B$2:$B$25,Hesap1!$E$2:$E$25),0)</f>
        <v>0</v>
      </c>
      <c r="M4">
        <f>IF(AND(IFERROR(DATEDIF(M$2,$B4,"M"),0)&lt;3,$B4&gt;=M$2),_xlfn.XLOOKUP(M$2,Hesap1!$B$2:$B$25,Hesap1!$E$2:$E$25),0)</f>
        <v>0</v>
      </c>
      <c r="N4">
        <f>IF(AND(IFERROR(DATEDIF(N$2,$B4,"M"),0)&lt;3,$B4&gt;=N$2),_xlfn.XLOOKUP(N$2,Hesap1!$B$2:$B$25,Hesap1!$E$2:$E$25),0)</f>
        <v>0</v>
      </c>
      <c r="O4">
        <f>IF(AND(IFERROR(DATEDIF(O$2,$B4,"M"),0)&lt;3,$B4&gt;=O$2),_xlfn.XLOOKUP(O$2,Hesap1!$B$2:$B$25,Hesap1!$E$2:$E$25),0)</f>
        <v>0</v>
      </c>
      <c r="P4">
        <f>IF(AND(IFERROR(DATEDIF(P$2,$B4,"M"),0)&lt;3,$B4&gt;=P$2),_xlfn.XLOOKUP(P$2,Hesap1!$B$2:$B$25,Hesap1!$E$2:$E$25),0)</f>
        <v>0</v>
      </c>
      <c r="Q4">
        <f>IF(AND(IFERROR(DATEDIF(Q$2,$B4,"M"),0)&lt;3,$B4&gt;=Q$2),_xlfn.XLOOKUP(Q$2,Hesap1!$B$2:$B$25,Hesap1!$E$2:$E$25),0)</f>
        <v>0</v>
      </c>
      <c r="R4">
        <f>IF(AND(IFERROR(DATEDIF(R$2,$B4,"M"),0)&lt;3,$B4&gt;=R$2),_xlfn.XLOOKUP(R$2,Hesap1!$B$2:$B$25,Hesap1!$E$2:$E$25),0)</f>
        <v>0</v>
      </c>
      <c r="S4">
        <f>IF(AND(IFERROR(DATEDIF(S$2,$B4,"M"),0)&lt;3,$B4&gt;=S$2),_xlfn.XLOOKUP(S$2,Hesap1!$B$2:$B$25,Hesap1!$E$2:$E$25),0)</f>
        <v>0</v>
      </c>
      <c r="T4">
        <f>IF(AND(IFERROR(DATEDIF(T$2,$B4,"M"),0)&lt;3,$B4&gt;=T$2),_xlfn.XLOOKUP(T$2,Hesap1!$B$2:$B$25,Hesap1!$E$2:$E$25),0)</f>
        <v>0</v>
      </c>
      <c r="U4">
        <f>IF(AND(IFERROR(DATEDIF(U$2,$B4,"M"),0)&lt;3,$B4&gt;=U$2),_xlfn.XLOOKUP(U$2,Hesap1!$B$2:$B$25,Hesap1!$E$2:$E$25),0)</f>
        <v>0</v>
      </c>
      <c r="V4">
        <f>IF(AND(IFERROR(DATEDIF(V$2,$B4,"M"),0)&lt;3,$B4&gt;=V$2),_xlfn.XLOOKUP(V$2,Hesap1!$B$2:$B$25,Hesap1!$E$2:$E$25),0)</f>
        <v>0</v>
      </c>
      <c r="W4">
        <f>IF(AND(IFERROR(DATEDIF(W$2,$B4,"M"),0)&lt;3,$B4&gt;=W$2),_xlfn.XLOOKUP(W$2,Hesap1!$B$2:$B$25,Hesap1!$E$2:$E$25),0)</f>
        <v>0</v>
      </c>
      <c r="X4">
        <f>IF(AND(IFERROR(DATEDIF(X$2,$B4,"M"),0)&lt;3,$B4&gt;=X$2),_xlfn.XLOOKUP(X$2,Hesap1!$B$2:$B$25,Hesap1!$E$2:$E$25),0)</f>
        <v>0</v>
      </c>
      <c r="Y4">
        <f>IF(AND(IFERROR(DATEDIF(Y$2,$B4,"M"),0)&lt;3,$B4&gt;=Y$2),_xlfn.XLOOKUP(Y$2,Hesap1!$B$2:$B$25,Hesap1!$E$2:$E$25),0)</f>
        <v>0</v>
      </c>
      <c r="Z4">
        <f>IF(AND(IFERROR(DATEDIF(Z$2,$B4,"M"),0)&lt;3,$B4&gt;=Z$2),_xlfn.XLOOKUP(Z$2,Hesap1!$B$2:$B$25,Hesap1!$E$2:$E$25),0)</f>
        <v>0</v>
      </c>
      <c r="AA4" s="18">
        <f t="shared" ref="AA4:AA29" si="0">SUM(C4:Z4)</f>
        <v>5388.5807113601477</v>
      </c>
    </row>
    <row r="5" spans="1:27" x14ac:dyDescent="0.3">
      <c r="A5" s="37"/>
      <c r="B5" s="19">
        <v>44621</v>
      </c>
      <c r="C5">
        <f>IF(AND(IFERROR(DATEDIF(C$2,$B5,"M"),0)&lt;3,$B5&gt;=C$2),_xlfn.XLOOKUP(C$2,Hesap1!$B$2:$B$25,Hesap1!$E$2:$E$25),0)</f>
        <v>2736.2527679466234</v>
      </c>
      <c r="D5">
        <f>IF(AND(IFERROR(DATEDIF(D$2,$B5,"M"),0)&lt;3,$B5&gt;=D$2),_xlfn.XLOOKUP(D$2,Hesap1!$B$2:$B$25,Hesap1!$E$2:$E$25),0)</f>
        <v>2652.3279434135247</v>
      </c>
      <c r="E5">
        <f>IF(AND(IFERROR(DATEDIF(E$2,$B5,"M"),0)&lt;3,$B5&gt;=E$2),_xlfn.XLOOKUP(E$2,Hesap1!$B$2:$B$25,Hesap1!$E$2:$E$25),0)</f>
        <v>2925.7673337055235</v>
      </c>
      <c r="F5">
        <f>IF(AND(IFERROR(DATEDIF(F$2,$B5,"M"),0)&lt;3,$B5&gt;=F$2),_xlfn.XLOOKUP(F$2,Hesap1!$B$2:$B$25,Hesap1!$E$2:$E$25),0)</f>
        <v>0</v>
      </c>
      <c r="G5">
        <f>IF(AND(IFERROR(DATEDIF(G$2,$B5,"M"),0)&lt;3,$B5&gt;=G$2),_xlfn.XLOOKUP(G$2,Hesap1!$B$2:$B$25,Hesap1!$E$2:$E$25),0)</f>
        <v>0</v>
      </c>
      <c r="H5">
        <f>IF(AND(IFERROR(DATEDIF(H$2,$B5,"M"),0)&lt;3,$B5&gt;=H$2),_xlfn.XLOOKUP(H$2,Hesap1!$B$2:$B$25,Hesap1!$E$2:$E$25),0)</f>
        <v>0</v>
      </c>
      <c r="I5">
        <f>IF(AND(IFERROR(DATEDIF(I$2,$B5,"M"),0)&lt;3,$B5&gt;=I$2),_xlfn.XLOOKUP(I$2,Hesap1!$B$2:$B$25,Hesap1!$E$2:$E$25),0)</f>
        <v>0</v>
      </c>
      <c r="J5">
        <f>IF(AND(IFERROR(DATEDIF(J$2,$B5,"M"),0)&lt;3,$B5&gt;=J$2),_xlfn.XLOOKUP(J$2,Hesap1!$B$2:$B$25,Hesap1!$E$2:$E$25),0)</f>
        <v>0</v>
      </c>
      <c r="K5">
        <f>IF(AND(IFERROR(DATEDIF(K$2,$B5,"M"),0)&lt;3,$B5&gt;=K$2),_xlfn.XLOOKUP(K$2,Hesap1!$B$2:$B$25,Hesap1!$E$2:$E$25),0)</f>
        <v>0</v>
      </c>
      <c r="L5">
        <f>IF(AND(IFERROR(DATEDIF(L$2,$B5,"M"),0)&lt;3,$B5&gt;=L$2),_xlfn.XLOOKUP(L$2,Hesap1!$B$2:$B$25,Hesap1!$E$2:$E$25),0)</f>
        <v>0</v>
      </c>
      <c r="M5">
        <f>IF(AND(IFERROR(DATEDIF(M$2,$B5,"M"),0)&lt;3,$B5&gt;=M$2),_xlfn.XLOOKUP(M$2,Hesap1!$B$2:$B$25,Hesap1!$E$2:$E$25),0)</f>
        <v>0</v>
      </c>
      <c r="N5">
        <f>IF(AND(IFERROR(DATEDIF(N$2,$B5,"M"),0)&lt;3,$B5&gt;=N$2),_xlfn.XLOOKUP(N$2,Hesap1!$B$2:$B$25,Hesap1!$E$2:$E$25),0)</f>
        <v>0</v>
      </c>
      <c r="O5">
        <f>IF(AND(IFERROR(DATEDIF(O$2,$B5,"M"),0)&lt;3,$B5&gt;=O$2),_xlfn.XLOOKUP(O$2,Hesap1!$B$2:$B$25,Hesap1!$E$2:$E$25),0)</f>
        <v>0</v>
      </c>
      <c r="P5">
        <f>IF(AND(IFERROR(DATEDIF(P$2,$B5,"M"),0)&lt;3,$B5&gt;=P$2),_xlfn.XLOOKUP(P$2,Hesap1!$B$2:$B$25,Hesap1!$E$2:$E$25),0)</f>
        <v>0</v>
      </c>
      <c r="Q5">
        <f>IF(AND(IFERROR(DATEDIF(Q$2,$B5,"M"),0)&lt;3,$B5&gt;=Q$2),_xlfn.XLOOKUP(Q$2,Hesap1!$B$2:$B$25,Hesap1!$E$2:$E$25),0)</f>
        <v>0</v>
      </c>
      <c r="R5">
        <f>IF(AND(IFERROR(DATEDIF(R$2,$B5,"M"),0)&lt;3,$B5&gt;=R$2),_xlfn.XLOOKUP(R$2,Hesap1!$B$2:$B$25,Hesap1!$E$2:$E$25),0)</f>
        <v>0</v>
      </c>
      <c r="S5">
        <f>IF(AND(IFERROR(DATEDIF(S$2,$B5,"M"),0)&lt;3,$B5&gt;=S$2),_xlfn.XLOOKUP(S$2,Hesap1!$B$2:$B$25,Hesap1!$E$2:$E$25),0)</f>
        <v>0</v>
      </c>
      <c r="T5">
        <f>IF(AND(IFERROR(DATEDIF(T$2,$B5,"M"),0)&lt;3,$B5&gt;=T$2),_xlfn.XLOOKUP(T$2,Hesap1!$B$2:$B$25,Hesap1!$E$2:$E$25),0)</f>
        <v>0</v>
      </c>
      <c r="U5">
        <f>IF(AND(IFERROR(DATEDIF(U$2,$B5,"M"),0)&lt;3,$B5&gt;=U$2),_xlfn.XLOOKUP(U$2,Hesap1!$B$2:$B$25,Hesap1!$E$2:$E$25),0)</f>
        <v>0</v>
      </c>
      <c r="V5">
        <f>IF(AND(IFERROR(DATEDIF(V$2,$B5,"M"),0)&lt;3,$B5&gt;=V$2),_xlfn.XLOOKUP(V$2,Hesap1!$B$2:$B$25,Hesap1!$E$2:$E$25),0)</f>
        <v>0</v>
      </c>
      <c r="W5">
        <f>IF(AND(IFERROR(DATEDIF(W$2,$B5,"M"),0)&lt;3,$B5&gt;=W$2),_xlfn.XLOOKUP(W$2,Hesap1!$B$2:$B$25,Hesap1!$E$2:$E$25),0)</f>
        <v>0</v>
      </c>
      <c r="X5">
        <f>IF(AND(IFERROR(DATEDIF(X$2,$B5,"M"),0)&lt;3,$B5&gt;=X$2),_xlfn.XLOOKUP(X$2,Hesap1!$B$2:$B$25,Hesap1!$E$2:$E$25),0)</f>
        <v>0</v>
      </c>
      <c r="Y5">
        <f>IF(AND(IFERROR(DATEDIF(Y$2,$B5,"M"),0)&lt;3,$B5&gt;=Y$2),_xlfn.XLOOKUP(Y$2,Hesap1!$B$2:$B$25,Hesap1!$E$2:$E$25),0)</f>
        <v>0</v>
      </c>
      <c r="Z5">
        <f>IF(AND(IFERROR(DATEDIF(Z$2,$B5,"M"),0)&lt;3,$B5&gt;=Z$2),_xlfn.XLOOKUP(Z$2,Hesap1!$B$2:$B$25,Hesap1!$E$2:$E$25),0)</f>
        <v>0</v>
      </c>
      <c r="AA5" s="18">
        <f t="shared" si="0"/>
        <v>8314.3480450656716</v>
      </c>
    </row>
    <row r="6" spans="1:27" x14ac:dyDescent="0.3">
      <c r="A6" s="37"/>
      <c r="B6" s="19">
        <v>44652</v>
      </c>
      <c r="C6">
        <f>IF(AND(IFERROR(DATEDIF(C$2,$B6,"M"),0)&lt;3,$B6&gt;=C$2),_xlfn.XLOOKUP(C$2,Hesap1!$B$2:$B$25,Hesap1!$E$2:$E$25),0)</f>
        <v>0</v>
      </c>
      <c r="D6">
        <f>IF(AND(IFERROR(DATEDIF(D$2,$B6,"M"),0)&lt;3,$B6&gt;=D$2),_xlfn.XLOOKUP(D$2,Hesap1!$B$2:$B$25,Hesap1!$E$2:$E$25),0)</f>
        <v>2652.3279434135247</v>
      </c>
      <c r="E6">
        <f>IF(AND(IFERROR(DATEDIF(E$2,$B6,"M"),0)&lt;3,$B6&gt;=E$2),_xlfn.XLOOKUP(E$2,Hesap1!$B$2:$B$25,Hesap1!$E$2:$E$25),0)</f>
        <v>2925.7673337055235</v>
      </c>
      <c r="F6">
        <f>IF(AND(IFERROR(DATEDIF(F$2,$B6,"M"),0)&lt;3,$B6&gt;=F$2),_xlfn.XLOOKUP(F$2,Hesap1!$B$2:$B$25,Hesap1!$E$2:$E$25),0)</f>
        <v>3151.1417854514843</v>
      </c>
      <c r="G6">
        <f>IF(AND(IFERROR(DATEDIF(G$2,$B6,"M"),0)&lt;3,$B6&gt;=G$2),_xlfn.XLOOKUP(G$2,Hesap1!$B$2:$B$25,Hesap1!$E$2:$E$25),0)</f>
        <v>0</v>
      </c>
      <c r="H6">
        <f>IF(AND(IFERROR(DATEDIF(H$2,$B6,"M"),0)&lt;3,$B6&gt;=H$2),_xlfn.XLOOKUP(H$2,Hesap1!$B$2:$B$25,Hesap1!$E$2:$E$25),0)</f>
        <v>0</v>
      </c>
      <c r="I6">
        <f>IF(AND(IFERROR(DATEDIF(I$2,$B6,"M"),0)&lt;3,$B6&gt;=I$2),_xlfn.XLOOKUP(I$2,Hesap1!$B$2:$B$25,Hesap1!$E$2:$E$25),0)</f>
        <v>0</v>
      </c>
      <c r="J6">
        <f>IF(AND(IFERROR(DATEDIF(J$2,$B6,"M"),0)&lt;3,$B6&gt;=J$2),_xlfn.XLOOKUP(J$2,Hesap1!$B$2:$B$25,Hesap1!$E$2:$E$25),0)</f>
        <v>0</v>
      </c>
      <c r="K6">
        <f>IF(AND(IFERROR(DATEDIF(K$2,$B6,"M"),0)&lt;3,$B6&gt;=K$2),_xlfn.XLOOKUP(K$2,Hesap1!$B$2:$B$25,Hesap1!$E$2:$E$25),0)</f>
        <v>0</v>
      </c>
      <c r="L6">
        <f>IF(AND(IFERROR(DATEDIF(L$2,$B6,"M"),0)&lt;3,$B6&gt;=L$2),_xlfn.XLOOKUP(L$2,Hesap1!$B$2:$B$25,Hesap1!$E$2:$E$25),0)</f>
        <v>0</v>
      </c>
      <c r="M6">
        <f>IF(AND(IFERROR(DATEDIF(M$2,$B6,"M"),0)&lt;3,$B6&gt;=M$2),_xlfn.XLOOKUP(M$2,Hesap1!$B$2:$B$25,Hesap1!$E$2:$E$25),0)</f>
        <v>0</v>
      </c>
      <c r="N6">
        <f>IF(AND(IFERROR(DATEDIF(N$2,$B6,"M"),0)&lt;3,$B6&gt;=N$2),_xlfn.XLOOKUP(N$2,Hesap1!$B$2:$B$25,Hesap1!$E$2:$E$25),0)</f>
        <v>0</v>
      </c>
      <c r="O6">
        <f>IF(AND(IFERROR(DATEDIF(O$2,$B6,"M"),0)&lt;3,$B6&gt;=O$2),_xlfn.XLOOKUP(O$2,Hesap1!$B$2:$B$25,Hesap1!$E$2:$E$25),0)</f>
        <v>0</v>
      </c>
      <c r="P6">
        <f>IF(AND(IFERROR(DATEDIF(P$2,$B6,"M"),0)&lt;3,$B6&gt;=P$2),_xlfn.XLOOKUP(P$2,Hesap1!$B$2:$B$25,Hesap1!$E$2:$E$25),0)</f>
        <v>0</v>
      </c>
      <c r="Q6">
        <f>IF(AND(IFERROR(DATEDIF(Q$2,$B6,"M"),0)&lt;3,$B6&gt;=Q$2),_xlfn.XLOOKUP(Q$2,Hesap1!$B$2:$B$25,Hesap1!$E$2:$E$25),0)</f>
        <v>0</v>
      </c>
      <c r="R6">
        <f>IF(AND(IFERROR(DATEDIF(R$2,$B6,"M"),0)&lt;3,$B6&gt;=R$2),_xlfn.XLOOKUP(R$2,Hesap1!$B$2:$B$25,Hesap1!$E$2:$E$25),0)</f>
        <v>0</v>
      </c>
      <c r="S6">
        <f>IF(AND(IFERROR(DATEDIF(S$2,$B6,"M"),0)&lt;3,$B6&gt;=S$2),_xlfn.XLOOKUP(S$2,Hesap1!$B$2:$B$25,Hesap1!$E$2:$E$25),0)</f>
        <v>0</v>
      </c>
      <c r="T6">
        <f>IF(AND(IFERROR(DATEDIF(T$2,$B6,"M"),0)&lt;3,$B6&gt;=T$2),_xlfn.XLOOKUP(T$2,Hesap1!$B$2:$B$25,Hesap1!$E$2:$E$25),0)</f>
        <v>0</v>
      </c>
      <c r="U6">
        <f>IF(AND(IFERROR(DATEDIF(U$2,$B6,"M"),0)&lt;3,$B6&gt;=U$2),_xlfn.XLOOKUP(U$2,Hesap1!$B$2:$B$25,Hesap1!$E$2:$E$25),0)</f>
        <v>0</v>
      </c>
      <c r="V6">
        <f>IF(AND(IFERROR(DATEDIF(V$2,$B6,"M"),0)&lt;3,$B6&gt;=V$2),_xlfn.XLOOKUP(V$2,Hesap1!$B$2:$B$25,Hesap1!$E$2:$E$25),0)</f>
        <v>0</v>
      </c>
      <c r="W6">
        <f>IF(AND(IFERROR(DATEDIF(W$2,$B6,"M"),0)&lt;3,$B6&gt;=W$2),_xlfn.XLOOKUP(W$2,Hesap1!$B$2:$B$25,Hesap1!$E$2:$E$25),0)</f>
        <v>0</v>
      </c>
      <c r="X6">
        <f>IF(AND(IFERROR(DATEDIF(X$2,$B6,"M"),0)&lt;3,$B6&gt;=X$2),_xlfn.XLOOKUP(X$2,Hesap1!$B$2:$B$25,Hesap1!$E$2:$E$25),0)</f>
        <v>0</v>
      </c>
      <c r="Y6">
        <f>IF(AND(IFERROR(DATEDIF(Y$2,$B6,"M"),0)&lt;3,$B6&gt;=Y$2),_xlfn.XLOOKUP(Y$2,Hesap1!$B$2:$B$25,Hesap1!$E$2:$E$25),0)</f>
        <v>0</v>
      </c>
      <c r="Z6">
        <f>IF(AND(IFERROR(DATEDIF(Z$2,$B6,"M"),0)&lt;3,$B6&gt;=Z$2),_xlfn.XLOOKUP(Z$2,Hesap1!$B$2:$B$25,Hesap1!$E$2:$E$25),0)</f>
        <v>0</v>
      </c>
      <c r="AA6" s="18">
        <f t="shared" si="0"/>
        <v>8729.2370625705316</v>
      </c>
    </row>
    <row r="7" spans="1:27" x14ac:dyDescent="0.3">
      <c r="A7" s="37"/>
      <c r="B7" s="19">
        <v>44682</v>
      </c>
      <c r="C7">
        <f>IF(AND(IFERROR(DATEDIF(C$2,$B7,"M"),0)&lt;3,$B7&gt;=C$2),_xlfn.XLOOKUP(C$2,Hesap1!$B$2:$B$25,Hesap1!$E$2:$E$25),0)</f>
        <v>0</v>
      </c>
      <c r="D7">
        <f>IF(AND(IFERROR(DATEDIF(D$2,$B7,"M"),0)&lt;3,$B7&gt;=D$2),_xlfn.XLOOKUP(D$2,Hesap1!$B$2:$B$25,Hesap1!$E$2:$E$25),0)</f>
        <v>0</v>
      </c>
      <c r="E7">
        <f>IF(AND(IFERROR(DATEDIF(E$2,$B7,"M"),0)&lt;3,$B7&gt;=E$2),_xlfn.XLOOKUP(E$2,Hesap1!$B$2:$B$25,Hesap1!$E$2:$E$25),0)</f>
        <v>2925.7673337055235</v>
      </c>
      <c r="F7">
        <f>IF(AND(IFERROR(DATEDIF(F$2,$B7,"M"),0)&lt;3,$B7&gt;=F$2),_xlfn.XLOOKUP(F$2,Hesap1!$B$2:$B$25,Hesap1!$E$2:$E$25),0)</f>
        <v>3151.1417854514843</v>
      </c>
      <c r="G7">
        <f>IF(AND(IFERROR(DATEDIF(G$2,$B7,"M"),0)&lt;3,$B7&gt;=G$2),_xlfn.XLOOKUP(G$2,Hesap1!$B$2:$B$25,Hesap1!$E$2:$E$25),0)</f>
        <v>3124.3003262634388</v>
      </c>
      <c r="H7">
        <f>IF(AND(IFERROR(DATEDIF(H$2,$B7,"M"),0)&lt;3,$B7&gt;=H$2),_xlfn.XLOOKUP(H$2,Hesap1!$B$2:$B$25,Hesap1!$E$2:$E$25),0)</f>
        <v>0</v>
      </c>
      <c r="I7">
        <f>IF(AND(IFERROR(DATEDIF(I$2,$B7,"M"),0)&lt;3,$B7&gt;=I$2),_xlfn.XLOOKUP(I$2,Hesap1!$B$2:$B$25,Hesap1!$E$2:$E$25),0)</f>
        <v>0</v>
      </c>
      <c r="J7">
        <f>IF(AND(IFERROR(DATEDIF(J$2,$B7,"M"),0)&lt;3,$B7&gt;=J$2),_xlfn.XLOOKUP(J$2,Hesap1!$B$2:$B$25,Hesap1!$E$2:$E$25),0)</f>
        <v>0</v>
      </c>
      <c r="K7">
        <f>IF(AND(IFERROR(DATEDIF(K$2,$B7,"M"),0)&lt;3,$B7&gt;=K$2),_xlfn.XLOOKUP(K$2,Hesap1!$B$2:$B$25,Hesap1!$E$2:$E$25),0)</f>
        <v>0</v>
      </c>
      <c r="L7">
        <f>IF(AND(IFERROR(DATEDIF(L$2,$B7,"M"),0)&lt;3,$B7&gt;=L$2),_xlfn.XLOOKUP(L$2,Hesap1!$B$2:$B$25,Hesap1!$E$2:$E$25),0)</f>
        <v>0</v>
      </c>
      <c r="M7">
        <f>IF(AND(IFERROR(DATEDIF(M$2,$B7,"M"),0)&lt;3,$B7&gt;=M$2),_xlfn.XLOOKUP(M$2,Hesap1!$B$2:$B$25,Hesap1!$E$2:$E$25),0)</f>
        <v>0</v>
      </c>
      <c r="N7">
        <f>IF(AND(IFERROR(DATEDIF(N$2,$B7,"M"),0)&lt;3,$B7&gt;=N$2),_xlfn.XLOOKUP(N$2,Hesap1!$B$2:$B$25,Hesap1!$E$2:$E$25),0)</f>
        <v>0</v>
      </c>
      <c r="O7">
        <f>IF(AND(IFERROR(DATEDIF(O$2,$B7,"M"),0)&lt;3,$B7&gt;=O$2),_xlfn.XLOOKUP(O$2,Hesap1!$B$2:$B$25,Hesap1!$E$2:$E$25),0)</f>
        <v>0</v>
      </c>
      <c r="P7">
        <f>IF(AND(IFERROR(DATEDIF(P$2,$B7,"M"),0)&lt;3,$B7&gt;=P$2),_xlfn.XLOOKUP(P$2,Hesap1!$B$2:$B$25,Hesap1!$E$2:$E$25),0)</f>
        <v>0</v>
      </c>
      <c r="Q7">
        <f>IF(AND(IFERROR(DATEDIF(Q$2,$B7,"M"),0)&lt;3,$B7&gt;=Q$2),_xlfn.XLOOKUP(Q$2,Hesap1!$B$2:$B$25,Hesap1!$E$2:$E$25),0)</f>
        <v>0</v>
      </c>
      <c r="R7">
        <f>IF(AND(IFERROR(DATEDIF(R$2,$B7,"M"),0)&lt;3,$B7&gt;=R$2),_xlfn.XLOOKUP(R$2,Hesap1!$B$2:$B$25,Hesap1!$E$2:$E$25),0)</f>
        <v>0</v>
      </c>
      <c r="S7">
        <f>IF(AND(IFERROR(DATEDIF(S$2,$B7,"M"),0)&lt;3,$B7&gt;=S$2),_xlfn.XLOOKUP(S$2,Hesap1!$B$2:$B$25,Hesap1!$E$2:$E$25),0)</f>
        <v>0</v>
      </c>
      <c r="T7">
        <f>IF(AND(IFERROR(DATEDIF(T$2,$B7,"M"),0)&lt;3,$B7&gt;=T$2),_xlfn.XLOOKUP(T$2,Hesap1!$B$2:$B$25,Hesap1!$E$2:$E$25),0)</f>
        <v>0</v>
      </c>
      <c r="U7">
        <f>IF(AND(IFERROR(DATEDIF(U$2,$B7,"M"),0)&lt;3,$B7&gt;=U$2),_xlfn.XLOOKUP(U$2,Hesap1!$B$2:$B$25,Hesap1!$E$2:$E$25),0)</f>
        <v>0</v>
      </c>
      <c r="V7">
        <f>IF(AND(IFERROR(DATEDIF(V$2,$B7,"M"),0)&lt;3,$B7&gt;=V$2),_xlfn.XLOOKUP(V$2,Hesap1!$B$2:$B$25,Hesap1!$E$2:$E$25),0)</f>
        <v>0</v>
      </c>
      <c r="W7">
        <f>IF(AND(IFERROR(DATEDIF(W$2,$B7,"M"),0)&lt;3,$B7&gt;=W$2),_xlfn.XLOOKUP(W$2,Hesap1!$B$2:$B$25,Hesap1!$E$2:$E$25),0)</f>
        <v>0</v>
      </c>
      <c r="X7">
        <f>IF(AND(IFERROR(DATEDIF(X$2,$B7,"M"),0)&lt;3,$B7&gt;=X$2),_xlfn.XLOOKUP(X$2,Hesap1!$B$2:$B$25,Hesap1!$E$2:$E$25),0)</f>
        <v>0</v>
      </c>
      <c r="Y7">
        <f>IF(AND(IFERROR(DATEDIF(Y$2,$B7,"M"),0)&lt;3,$B7&gt;=Y$2),_xlfn.XLOOKUP(Y$2,Hesap1!$B$2:$B$25,Hesap1!$E$2:$E$25),0)</f>
        <v>0</v>
      </c>
      <c r="Z7">
        <f>IF(AND(IFERROR(DATEDIF(Z$2,$B7,"M"),0)&lt;3,$B7&gt;=Z$2),_xlfn.XLOOKUP(Z$2,Hesap1!$B$2:$B$25,Hesap1!$E$2:$E$25),0)</f>
        <v>0</v>
      </c>
      <c r="AA7" s="18">
        <f t="shared" si="0"/>
        <v>9201.2094454204471</v>
      </c>
    </row>
    <row r="8" spans="1:27" x14ac:dyDescent="0.3">
      <c r="A8" s="37"/>
      <c r="B8" s="19">
        <v>44713</v>
      </c>
      <c r="C8">
        <f>IF(AND(IFERROR(DATEDIF(C$2,$B8,"M"),0)&lt;3,$B8&gt;=C$2),_xlfn.XLOOKUP(C$2,Hesap1!$B$2:$B$25,Hesap1!$E$2:$E$25),0)</f>
        <v>0</v>
      </c>
      <c r="D8">
        <f>IF(AND(IFERROR(DATEDIF(D$2,$B8,"M"),0)&lt;3,$B8&gt;=D$2),_xlfn.XLOOKUP(D$2,Hesap1!$B$2:$B$25,Hesap1!$E$2:$E$25),0)</f>
        <v>0</v>
      </c>
      <c r="E8">
        <f>IF(AND(IFERROR(DATEDIF(E$2,$B8,"M"),0)&lt;3,$B8&gt;=E$2),_xlfn.XLOOKUP(E$2,Hesap1!$B$2:$B$25,Hesap1!$E$2:$E$25),0)</f>
        <v>0</v>
      </c>
      <c r="F8">
        <f>IF(AND(IFERROR(DATEDIF(F$2,$B8,"M"),0)&lt;3,$B8&gt;=F$2),_xlfn.XLOOKUP(F$2,Hesap1!$B$2:$B$25,Hesap1!$E$2:$E$25),0)</f>
        <v>3151.1417854514843</v>
      </c>
      <c r="G8">
        <f>IF(AND(IFERROR(DATEDIF(G$2,$B8,"M"),0)&lt;3,$B8&gt;=G$2),_xlfn.XLOOKUP(G$2,Hesap1!$B$2:$B$25,Hesap1!$E$2:$E$25),0)</f>
        <v>3124.3003262634388</v>
      </c>
      <c r="H8">
        <f>IF(AND(IFERROR(DATEDIF(H$2,$B8,"M"),0)&lt;3,$B8&gt;=H$2),_xlfn.XLOOKUP(H$2,Hesap1!$B$2:$B$25,Hesap1!$E$2:$E$25),0)</f>
        <v>3338.5629725996764</v>
      </c>
      <c r="I8">
        <f>IF(AND(IFERROR(DATEDIF(I$2,$B8,"M"),0)&lt;3,$B8&gt;=I$2),_xlfn.XLOOKUP(I$2,Hesap1!$B$2:$B$25,Hesap1!$E$2:$E$25),0)</f>
        <v>0</v>
      </c>
      <c r="J8">
        <f>IF(AND(IFERROR(DATEDIF(J$2,$B8,"M"),0)&lt;3,$B8&gt;=J$2),_xlfn.XLOOKUP(J$2,Hesap1!$B$2:$B$25,Hesap1!$E$2:$E$25),0)</f>
        <v>0</v>
      </c>
      <c r="K8">
        <f>IF(AND(IFERROR(DATEDIF(K$2,$B8,"M"),0)&lt;3,$B8&gt;=K$2),_xlfn.XLOOKUP(K$2,Hesap1!$B$2:$B$25,Hesap1!$E$2:$E$25),0)</f>
        <v>0</v>
      </c>
      <c r="L8">
        <f>IF(AND(IFERROR(DATEDIF(L$2,$B8,"M"),0)&lt;3,$B8&gt;=L$2),_xlfn.XLOOKUP(L$2,Hesap1!$B$2:$B$25,Hesap1!$E$2:$E$25),0)</f>
        <v>0</v>
      </c>
      <c r="M8">
        <f>IF(AND(IFERROR(DATEDIF(M$2,$B8,"M"),0)&lt;3,$B8&gt;=M$2),_xlfn.XLOOKUP(M$2,Hesap1!$B$2:$B$25,Hesap1!$E$2:$E$25),0)</f>
        <v>0</v>
      </c>
      <c r="N8">
        <f>IF(AND(IFERROR(DATEDIF(N$2,$B8,"M"),0)&lt;3,$B8&gt;=N$2),_xlfn.XLOOKUP(N$2,Hesap1!$B$2:$B$25,Hesap1!$E$2:$E$25),0)</f>
        <v>0</v>
      </c>
      <c r="O8">
        <f>IF(AND(IFERROR(DATEDIF(O$2,$B8,"M"),0)&lt;3,$B8&gt;=O$2),_xlfn.XLOOKUP(O$2,Hesap1!$B$2:$B$25,Hesap1!$E$2:$E$25),0)</f>
        <v>0</v>
      </c>
      <c r="P8">
        <f>IF(AND(IFERROR(DATEDIF(P$2,$B8,"M"),0)&lt;3,$B8&gt;=P$2),_xlfn.XLOOKUP(P$2,Hesap1!$B$2:$B$25,Hesap1!$E$2:$E$25),0)</f>
        <v>0</v>
      </c>
      <c r="Q8">
        <f>IF(AND(IFERROR(DATEDIF(Q$2,$B8,"M"),0)&lt;3,$B8&gt;=Q$2),_xlfn.XLOOKUP(Q$2,Hesap1!$B$2:$B$25,Hesap1!$E$2:$E$25),0)</f>
        <v>0</v>
      </c>
      <c r="R8">
        <f>IF(AND(IFERROR(DATEDIF(R$2,$B8,"M"),0)&lt;3,$B8&gt;=R$2),_xlfn.XLOOKUP(R$2,Hesap1!$B$2:$B$25,Hesap1!$E$2:$E$25),0)</f>
        <v>0</v>
      </c>
      <c r="S8">
        <f>IF(AND(IFERROR(DATEDIF(S$2,$B8,"M"),0)&lt;3,$B8&gt;=S$2),_xlfn.XLOOKUP(S$2,Hesap1!$B$2:$B$25,Hesap1!$E$2:$E$25),0)</f>
        <v>0</v>
      </c>
      <c r="T8">
        <f>IF(AND(IFERROR(DATEDIF(T$2,$B8,"M"),0)&lt;3,$B8&gt;=T$2),_xlfn.XLOOKUP(T$2,Hesap1!$B$2:$B$25,Hesap1!$E$2:$E$25),0)</f>
        <v>0</v>
      </c>
      <c r="U8">
        <f>IF(AND(IFERROR(DATEDIF(U$2,$B8,"M"),0)&lt;3,$B8&gt;=U$2),_xlfn.XLOOKUP(U$2,Hesap1!$B$2:$B$25,Hesap1!$E$2:$E$25),0)</f>
        <v>0</v>
      </c>
      <c r="V8">
        <f>IF(AND(IFERROR(DATEDIF(V$2,$B8,"M"),0)&lt;3,$B8&gt;=V$2),_xlfn.XLOOKUP(V$2,Hesap1!$B$2:$B$25,Hesap1!$E$2:$E$25),0)</f>
        <v>0</v>
      </c>
      <c r="W8">
        <f>IF(AND(IFERROR(DATEDIF(W$2,$B8,"M"),0)&lt;3,$B8&gt;=W$2),_xlfn.XLOOKUP(W$2,Hesap1!$B$2:$B$25,Hesap1!$E$2:$E$25),0)</f>
        <v>0</v>
      </c>
      <c r="X8">
        <f>IF(AND(IFERROR(DATEDIF(X$2,$B8,"M"),0)&lt;3,$B8&gt;=X$2),_xlfn.XLOOKUP(X$2,Hesap1!$B$2:$B$25,Hesap1!$E$2:$E$25),0)</f>
        <v>0</v>
      </c>
      <c r="Y8">
        <f>IF(AND(IFERROR(DATEDIF(Y$2,$B8,"M"),0)&lt;3,$B8&gt;=Y$2),_xlfn.XLOOKUP(Y$2,Hesap1!$B$2:$B$25,Hesap1!$E$2:$E$25),0)</f>
        <v>0</v>
      </c>
      <c r="Z8">
        <f>IF(AND(IFERROR(DATEDIF(Z$2,$B8,"M"),0)&lt;3,$B8&gt;=Z$2),_xlfn.XLOOKUP(Z$2,Hesap1!$B$2:$B$25,Hesap1!$E$2:$E$25),0)</f>
        <v>0</v>
      </c>
      <c r="AA8" s="18">
        <f t="shared" si="0"/>
        <v>9614.0050843146</v>
      </c>
    </row>
    <row r="9" spans="1:27" x14ac:dyDescent="0.3">
      <c r="A9" s="37"/>
      <c r="B9" s="19">
        <v>44743</v>
      </c>
      <c r="C9">
        <f>IF(AND(IFERROR(DATEDIF(C$2,$B9,"M"),0)&lt;3,$B9&gt;=C$2),_xlfn.XLOOKUP(C$2,Hesap1!$B$2:$B$25,Hesap1!$E$2:$E$25),0)</f>
        <v>0</v>
      </c>
      <c r="D9">
        <f>IF(AND(IFERROR(DATEDIF(D$2,$B9,"M"),0)&lt;3,$B9&gt;=D$2),_xlfn.XLOOKUP(D$2,Hesap1!$B$2:$B$25,Hesap1!$E$2:$E$25),0)</f>
        <v>0</v>
      </c>
      <c r="E9">
        <f>IF(AND(IFERROR(DATEDIF(E$2,$B9,"M"),0)&lt;3,$B9&gt;=E$2),_xlfn.XLOOKUP(E$2,Hesap1!$B$2:$B$25,Hesap1!$E$2:$E$25),0)</f>
        <v>0</v>
      </c>
      <c r="F9">
        <f>IF(AND(IFERROR(DATEDIF(F$2,$B9,"M"),0)&lt;3,$B9&gt;=F$2),_xlfn.XLOOKUP(F$2,Hesap1!$B$2:$B$25,Hesap1!$E$2:$E$25),0)</f>
        <v>0</v>
      </c>
      <c r="G9">
        <f>IF(AND(IFERROR(DATEDIF(G$2,$B9,"M"),0)&lt;3,$B9&gt;=G$2),_xlfn.XLOOKUP(G$2,Hesap1!$B$2:$B$25,Hesap1!$E$2:$E$25),0)</f>
        <v>3124.3003262634388</v>
      </c>
      <c r="H9">
        <f>IF(AND(IFERROR(DATEDIF(H$2,$B9,"M"),0)&lt;3,$B9&gt;=H$2),_xlfn.XLOOKUP(H$2,Hesap1!$B$2:$B$25,Hesap1!$E$2:$E$25),0)</f>
        <v>3338.5629725996764</v>
      </c>
      <c r="I9">
        <f>IF(AND(IFERROR(DATEDIF(I$2,$B9,"M"),0)&lt;3,$B9&gt;=I$2),_xlfn.XLOOKUP(I$2,Hesap1!$B$2:$B$25,Hesap1!$E$2:$E$25),0)</f>
        <v>3346.1122407691005</v>
      </c>
      <c r="J9">
        <f>IF(AND(IFERROR(DATEDIF(J$2,$B9,"M"),0)&lt;3,$B9&gt;=J$2),_xlfn.XLOOKUP(J$2,Hesap1!$B$2:$B$25,Hesap1!$E$2:$E$25),0)</f>
        <v>0</v>
      </c>
      <c r="K9">
        <f>IF(AND(IFERROR(DATEDIF(K$2,$B9,"M"),0)&lt;3,$B9&gt;=K$2),_xlfn.XLOOKUP(K$2,Hesap1!$B$2:$B$25,Hesap1!$E$2:$E$25),0)</f>
        <v>0</v>
      </c>
      <c r="L9">
        <f>IF(AND(IFERROR(DATEDIF(L$2,$B9,"M"),0)&lt;3,$B9&gt;=L$2),_xlfn.XLOOKUP(L$2,Hesap1!$B$2:$B$25,Hesap1!$E$2:$E$25),0)</f>
        <v>0</v>
      </c>
      <c r="M9">
        <f>IF(AND(IFERROR(DATEDIF(M$2,$B9,"M"),0)&lt;3,$B9&gt;=M$2),_xlfn.XLOOKUP(M$2,Hesap1!$B$2:$B$25,Hesap1!$E$2:$E$25),0)</f>
        <v>0</v>
      </c>
      <c r="N9">
        <f>IF(AND(IFERROR(DATEDIF(N$2,$B9,"M"),0)&lt;3,$B9&gt;=N$2),_xlfn.XLOOKUP(N$2,Hesap1!$B$2:$B$25,Hesap1!$E$2:$E$25),0)</f>
        <v>0</v>
      </c>
      <c r="O9">
        <f>IF(AND(IFERROR(DATEDIF(O$2,$B9,"M"),0)&lt;3,$B9&gt;=O$2),_xlfn.XLOOKUP(O$2,Hesap1!$B$2:$B$25,Hesap1!$E$2:$E$25),0)</f>
        <v>0</v>
      </c>
      <c r="P9">
        <f>IF(AND(IFERROR(DATEDIF(P$2,$B9,"M"),0)&lt;3,$B9&gt;=P$2),_xlfn.XLOOKUP(P$2,Hesap1!$B$2:$B$25,Hesap1!$E$2:$E$25),0)</f>
        <v>0</v>
      </c>
      <c r="Q9">
        <f>IF(AND(IFERROR(DATEDIF(Q$2,$B9,"M"),0)&lt;3,$B9&gt;=Q$2),_xlfn.XLOOKUP(Q$2,Hesap1!$B$2:$B$25,Hesap1!$E$2:$E$25),0)</f>
        <v>0</v>
      </c>
      <c r="R9">
        <f>IF(AND(IFERROR(DATEDIF(R$2,$B9,"M"),0)&lt;3,$B9&gt;=R$2),_xlfn.XLOOKUP(R$2,Hesap1!$B$2:$B$25,Hesap1!$E$2:$E$25),0)</f>
        <v>0</v>
      </c>
      <c r="S9">
        <f>IF(AND(IFERROR(DATEDIF(S$2,$B9,"M"),0)&lt;3,$B9&gt;=S$2),_xlfn.XLOOKUP(S$2,Hesap1!$B$2:$B$25,Hesap1!$E$2:$E$25),0)</f>
        <v>0</v>
      </c>
      <c r="T9">
        <f>IF(AND(IFERROR(DATEDIF(T$2,$B9,"M"),0)&lt;3,$B9&gt;=T$2),_xlfn.XLOOKUP(T$2,Hesap1!$B$2:$B$25,Hesap1!$E$2:$E$25),0)</f>
        <v>0</v>
      </c>
      <c r="U9">
        <f>IF(AND(IFERROR(DATEDIF(U$2,$B9,"M"),0)&lt;3,$B9&gt;=U$2),_xlfn.XLOOKUP(U$2,Hesap1!$B$2:$B$25,Hesap1!$E$2:$E$25),0)</f>
        <v>0</v>
      </c>
      <c r="V9">
        <f>IF(AND(IFERROR(DATEDIF(V$2,$B9,"M"),0)&lt;3,$B9&gt;=V$2),_xlfn.XLOOKUP(V$2,Hesap1!$B$2:$B$25,Hesap1!$E$2:$E$25),0)</f>
        <v>0</v>
      </c>
      <c r="W9">
        <f>IF(AND(IFERROR(DATEDIF(W$2,$B9,"M"),0)&lt;3,$B9&gt;=W$2),_xlfn.XLOOKUP(W$2,Hesap1!$B$2:$B$25,Hesap1!$E$2:$E$25),0)</f>
        <v>0</v>
      </c>
      <c r="X9">
        <f>IF(AND(IFERROR(DATEDIF(X$2,$B9,"M"),0)&lt;3,$B9&gt;=X$2),_xlfn.XLOOKUP(X$2,Hesap1!$B$2:$B$25,Hesap1!$E$2:$E$25),0)</f>
        <v>0</v>
      </c>
      <c r="Y9">
        <f>IF(AND(IFERROR(DATEDIF(Y$2,$B9,"M"),0)&lt;3,$B9&gt;=Y$2),_xlfn.XLOOKUP(Y$2,Hesap1!$B$2:$B$25,Hesap1!$E$2:$E$25),0)</f>
        <v>0</v>
      </c>
      <c r="Z9">
        <f>IF(AND(IFERROR(DATEDIF(Z$2,$B9,"M"),0)&lt;3,$B9&gt;=Z$2),_xlfn.XLOOKUP(Z$2,Hesap1!$B$2:$B$25,Hesap1!$E$2:$E$25),0)</f>
        <v>0</v>
      </c>
      <c r="AA9" s="18">
        <f t="shared" si="0"/>
        <v>9808.9755396322162</v>
      </c>
    </row>
    <row r="10" spans="1:27" x14ac:dyDescent="0.3">
      <c r="A10" s="37"/>
      <c r="B10" s="19">
        <v>44774</v>
      </c>
      <c r="C10">
        <f>IF(AND(IFERROR(DATEDIF(C$2,$B10,"M"),0)&lt;3,$B10&gt;=C$2),_xlfn.XLOOKUP(C$2,Hesap1!$B$2:$B$25,Hesap1!$E$2:$E$25),0)</f>
        <v>0</v>
      </c>
      <c r="D10">
        <f>IF(AND(IFERROR(DATEDIF(D$2,$B10,"M"),0)&lt;3,$B10&gt;=D$2),_xlfn.XLOOKUP(D$2,Hesap1!$B$2:$B$25,Hesap1!$E$2:$E$25),0)</f>
        <v>0</v>
      </c>
      <c r="E10">
        <f>IF(AND(IFERROR(DATEDIF(E$2,$B10,"M"),0)&lt;3,$B10&gt;=E$2),_xlfn.XLOOKUP(E$2,Hesap1!$B$2:$B$25,Hesap1!$E$2:$E$25),0)</f>
        <v>0</v>
      </c>
      <c r="F10">
        <f>IF(AND(IFERROR(DATEDIF(F$2,$B10,"M"),0)&lt;3,$B10&gt;=F$2),_xlfn.XLOOKUP(F$2,Hesap1!$B$2:$B$25,Hesap1!$E$2:$E$25),0)</f>
        <v>0</v>
      </c>
      <c r="G10">
        <f>IF(AND(IFERROR(DATEDIF(G$2,$B10,"M"),0)&lt;3,$B10&gt;=G$2),_xlfn.XLOOKUP(G$2,Hesap1!$B$2:$B$25,Hesap1!$E$2:$E$25),0)</f>
        <v>0</v>
      </c>
      <c r="H10">
        <f>IF(AND(IFERROR(DATEDIF(H$2,$B10,"M"),0)&lt;3,$B10&gt;=H$2),_xlfn.XLOOKUP(H$2,Hesap1!$B$2:$B$25,Hesap1!$E$2:$E$25),0)</f>
        <v>3338.5629725996764</v>
      </c>
      <c r="I10">
        <f>IF(AND(IFERROR(DATEDIF(I$2,$B10,"M"),0)&lt;3,$B10&gt;=I$2),_xlfn.XLOOKUP(I$2,Hesap1!$B$2:$B$25,Hesap1!$E$2:$E$25),0)</f>
        <v>3346.1122407691005</v>
      </c>
      <c r="J10">
        <f>IF(AND(IFERROR(DATEDIF(J$2,$B10,"M"),0)&lt;3,$B10&gt;=J$2),_xlfn.XLOOKUP(J$2,Hesap1!$B$2:$B$25,Hesap1!$E$2:$E$25),0)</f>
        <v>3507.9093701288839</v>
      </c>
      <c r="K10">
        <f>IF(AND(IFERROR(DATEDIF(K$2,$B10,"M"),0)&lt;3,$B10&gt;=K$2),_xlfn.XLOOKUP(K$2,Hesap1!$B$2:$B$25,Hesap1!$E$2:$E$25),0)</f>
        <v>0</v>
      </c>
      <c r="L10">
        <f>IF(AND(IFERROR(DATEDIF(L$2,$B10,"M"),0)&lt;3,$B10&gt;=L$2),_xlfn.XLOOKUP(L$2,Hesap1!$B$2:$B$25,Hesap1!$E$2:$E$25),0)</f>
        <v>0</v>
      </c>
      <c r="M10">
        <f>IF(AND(IFERROR(DATEDIF(M$2,$B10,"M"),0)&lt;3,$B10&gt;=M$2),_xlfn.XLOOKUP(M$2,Hesap1!$B$2:$B$25,Hesap1!$E$2:$E$25),0)</f>
        <v>0</v>
      </c>
      <c r="N10">
        <f>IF(AND(IFERROR(DATEDIF(N$2,$B10,"M"),0)&lt;3,$B10&gt;=N$2),_xlfn.XLOOKUP(N$2,Hesap1!$B$2:$B$25,Hesap1!$E$2:$E$25),0)</f>
        <v>0</v>
      </c>
      <c r="O10">
        <f>IF(AND(IFERROR(DATEDIF(O$2,$B10,"M"),0)&lt;3,$B10&gt;=O$2),_xlfn.XLOOKUP(O$2,Hesap1!$B$2:$B$25,Hesap1!$E$2:$E$25),0)</f>
        <v>0</v>
      </c>
      <c r="P10">
        <f>IF(AND(IFERROR(DATEDIF(P$2,$B10,"M"),0)&lt;3,$B10&gt;=P$2),_xlfn.XLOOKUP(P$2,Hesap1!$B$2:$B$25,Hesap1!$E$2:$E$25),0)</f>
        <v>0</v>
      </c>
      <c r="Q10">
        <f>IF(AND(IFERROR(DATEDIF(Q$2,$B10,"M"),0)&lt;3,$B10&gt;=Q$2),_xlfn.XLOOKUP(Q$2,Hesap1!$B$2:$B$25,Hesap1!$E$2:$E$25),0)</f>
        <v>0</v>
      </c>
      <c r="R10">
        <f>IF(AND(IFERROR(DATEDIF(R$2,$B10,"M"),0)&lt;3,$B10&gt;=R$2),_xlfn.XLOOKUP(R$2,Hesap1!$B$2:$B$25,Hesap1!$E$2:$E$25),0)</f>
        <v>0</v>
      </c>
      <c r="S10">
        <f>IF(AND(IFERROR(DATEDIF(S$2,$B10,"M"),0)&lt;3,$B10&gt;=S$2),_xlfn.XLOOKUP(S$2,Hesap1!$B$2:$B$25,Hesap1!$E$2:$E$25),0)</f>
        <v>0</v>
      </c>
      <c r="T10">
        <f>IF(AND(IFERROR(DATEDIF(T$2,$B10,"M"),0)&lt;3,$B10&gt;=T$2),_xlfn.XLOOKUP(T$2,Hesap1!$B$2:$B$25,Hesap1!$E$2:$E$25),0)</f>
        <v>0</v>
      </c>
      <c r="U10">
        <f>IF(AND(IFERROR(DATEDIF(U$2,$B10,"M"),0)&lt;3,$B10&gt;=U$2),_xlfn.XLOOKUP(U$2,Hesap1!$B$2:$B$25,Hesap1!$E$2:$E$25),0)</f>
        <v>0</v>
      </c>
      <c r="V10">
        <f>IF(AND(IFERROR(DATEDIF(V$2,$B10,"M"),0)&lt;3,$B10&gt;=V$2),_xlfn.XLOOKUP(V$2,Hesap1!$B$2:$B$25,Hesap1!$E$2:$E$25),0)</f>
        <v>0</v>
      </c>
      <c r="W10">
        <f>IF(AND(IFERROR(DATEDIF(W$2,$B10,"M"),0)&lt;3,$B10&gt;=W$2),_xlfn.XLOOKUP(W$2,Hesap1!$B$2:$B$25,Hesap1!$E$2:$E$25),0)</f>
        <v>0</v>
      </c>
      <c r="X10">
        <f>IF(AND(IFERROR(DATEDIF(X$2,$B10,"M"),0)&lt;3,$B10&gt;=X$2),_xlfn.XLOOKUP(X$2,Hesap1!$B$2:$B$25,Hesap1!$E$2:$E$25),0)</f>
        <v>0</v>
      </c>
      <c r="Y10">
        <f>IF(AND(IFERROR(DATEDIF(Y$2,$B10,"M"),0)&lt;3,$B10&gt;=Y$2),_xlfn.XLOOKUP(Y$2,Hesap1!$B$2:$B$25,Hesap1!$E$2:$E$25),0)</f>
        <v>0</v>
      </c>
      <c r="Z10">
        <f>IF(AND(IFERROR(DATEDIF(Z$2,$B10,"M"),0)&lt;3,$B10&gt;=Z$2),_xlfn.XLOOKUP(Z$2,Hesap1!$B$2:$B$25,Hesap1!$E$2:$E$25),0)</f>
        <v>0</v>
      </c>
      <c r="AA10" s="18">
        <f t="shared" si="0"/>
        <v>10192.584583497661</v>
      </c>
    </row>
    <row r="11" spans="1:27" x14ac:dyDescent="0.3">
      <c r="A11" s="37"/>
      <c r="B11" s="19">
        <v>44805</v>
      </c>
      <c r="C11">
        <f>IF(AND(IFERROR(DATEDIF(C$2,$B11,"M"),0)&lt;3,$B11&gt;=C$2),_xlfn.XLOOKUP(C$2,Hesap1!$B$2:$B$25,Hesap1!$E$2:$E$25),0)</f>
        <v>0</v>
      </c>
      <c r="D11">
        <f>IF(AND(IFERROR(DATEDIF(D$2,$B11,"M"),0)&lt;3,$B11&gt;=D$2),_xlfn.XLOOKUP(D$2,Hesap1!$B$2:$B$25,Hesap1!$E$2:$E$25),0)</f>
        <v>0</v>
      </c>
      <c r="E11">
        <f>IF(AND(IFERROR(DATEDIF(E$2,$B11,"M"),0)&lt;3,$B11&gt;=E$2),_xlfn.XLOOKUP(E$2,Hesap1!$B$2:$B$25,Hesap1!$E$2:$E$25),0)</f>
        <v>0</v>
      </c>
      <c r="F11">
        <f>IF(AND(IFERROR(DATEDIF(F$2,$B11,"M"),0)&lt;3,$B11&gt;=F$2),_xlfn.XLOOKUP(F$2,Hesap1!$B$2:$B$25,Hesap1!$E$2:$E$25),0)</f>
        <v>0</v>
      </c>
      <c r="G11">
        <f>IF(AND(IFERROR(DATEDIF(G$2,$B11,"M"),0)&lt;3,$B11&gt;=G$2),_xlfn.XLOOKUP(G$2,Hesap1!$B$2:$B$25,Hesap1!$E$2:$E$25),0)</f>
        <v>0</v>
      </c>
      <c r="H11">
        <f>IF(AND(IFERROR(DATEDIF(H$2,$B11,"M"),0)&lt;3,$B11&gt;=H$2),_xlfn.XLOOKUP(H$2,Hesap1!$B$2:$B$25,Hesap1!$E$2:$E$25),0)</f>
        <v>0</v>
      </c>
      <c r="I11">
        <f>IF(AND(IFERROR(DATEDIF(I$2,$B11,"M"),0)&lt;3,$B11&gt;=I$2),_xlfn.XLOOKUP(I$2,Hesap1!$B$2:$B$25,Hesap1!$E$2:$E$25),0)</f>
        <v>3346.1122407691005</v>
      </c>
      <c r="J11">
        <f>IF(AND(IFERROR(DATEDIF(J$2,$B11,"M"),0)&lt;3,$B11&gt;=J$2),_xlfn.XLOOKUP(J$2,Hesap1!$B$2:$B$25,Hesap1!$E$2:$E$25),0)</f>
        <v>3507.9093701288839</v>
      </c>
      <c r="K11">
        <f>IF(AND(IFERROR(DATEDIF(K$2,$B11,"M"),0)&lt;3,$B11&gt;=K$2),_xlfn.XLOOKUP(K$2,Hesap1!$B$2:$B$25,Hesap1!$E$2:$E$25),0)</f>
        <v>3447.5152247734854</v>
      </c>
      <c r="L11">
        <f>IF(AND(IFERROR(DATEDIF(L$2,$B11,"M"),0)&lt;3,$B11&gt;=L$2),_xlfn.XLOOKUP(L$2,Hesap1!$B$2:$B$25,Hesap1!$E$2:$E$25),0)</f>
        <v>0</v>
      </c>
      <c r="M11">
        <f>IF(AND(IFERROR(DATEDIF(M$2,$B11,"M"),0)&lt;3,$B11&gt;=M$2),_xlfn.XLOOKUP(M$2,Hesap1!$B$2:$B$25,Hesap1!$E$2:$E$25),0)</f>
        <v>0</v>
      </c>
      <c r="N11">
        <f>IF(AND(IFERROR(DATEDIF(N$2,$B11,"M"),0)&lt;3,$B11&gt;=N$2),_xlfn.XLOOKUP(N$2,Hesap1!$B$2:$B$25,Hesap1!$E$2:$E$25),0)</f>
        <v>0</v>
      </c>
      <c r="O11">
        <f>IF(AND(IFERROR(DATEDIF(O$2,$B11,"M"),0)&lt;3,$B11&gt;=O$2),_xlfn.XLOOKUP(O$2,Hesap1!$B$2:$B$25,Hesap1!$E$2:$E$25),0)</f>
        <v>0</v>
      </c>
      <c r="P11">
        <f>IF(AND(IFERROR(DATEDIF(P$2,$B11,"M"),0)&lt;3,$B11&gt;=P$2),_xlfn.XLOOKUP(P$2,Hesap1!$B$2:$B$25,Hesap1!$E$2:$E$25),0)</f>
        <v>0</v>
      </c>
      <c r="Q11">
        <f>IF(AND(IFERROR(DATEDIF(Q$2,$B11,"M"),0)&lt;3,$B11&gt;=Q$2),_xlfn.XLOOKUP(Q$2,Hesap1!$B$2:$B$25,Hesap1!$E$2:$E$25),0)</f>
        <v>0</v>
      </c>
      <c r="R11">
        <f>IF(AND(IFERROR(DATEDIF(R$2,$B11,"M"),0)&lt;3,$B11&gt;=R$2),_xlfn.XLOOKUP(R$2,Hesap1!$B$2:$B$25,Hesap1!$E$2:$E$25),0)</f>
        <v>0</v>
      </c>
      <c r="S11">
        <f>IF(AND(IFERROR(DATEDIF(S$2,$B11,"M"),0)&lt;3,$B11&gt;=S$2),_xlfn.XLOOKUP(S$2,Hesap1!$B$2:$B$25,Hesap1!$E$2:$E$25),0)</f>
        <v>0</v>
      </c>
      <c r="T11">
        <f>IF(AND(IFERROR(DATEDIF(T$2,$B11,"M"),0)&lt;3,$B11&gt;=T$2),_xlfn.XLOOKUP(T$2,Hesap1!$B$2:$B$25,Hesap1!$E$2:$E$25),0)</f>
        <v>0</v>
      </c>
      <c r="U11">
        <f>IF(AND(IFERROR(DATEDIF(U$2,$B11,"M"),0)&lt;3,$B11&gt;=U$2),_xlfn.XLOOKUP(U$2,Hesap1!$B$2:$B$25,Hesap1!$E$2:$E$25),0)</f>
        <v>0</v>
      </c>
      <c r="V11">
        <f>IF(AND(IFERROR(DATEDIF(V$2,$B11,"M"),0)&lt;3,$B11&gt;=V$2),_xlfn.XLOOKUP(V$2,Hesap1!$B$2:$B$25,Hesap1!$E$2:$E$25),0)</f>
        <v>0</v>
      </c>
      <c r="W11">
        <f>IF(AND(IFERROR(DATEDIF(W$2,$B11,"M"),0)&lt;3,$B11&gt;=W$2),_xlfn.XLOOKUP(W$2,Hesap1!$B$2:$B$25,Hesap1!$E$2:$E$25),0)</f>
        <v>0</v>
      </c>
      <c r="X11">
        <f>IF(AND(IFERROR(DATEDIF(X$2,$B11,"M"),0)&lt;3,$B11&gt;=X$2),_xlfn.XLOOKUP(X$2,Hesap1!$B$2:$B$25,Hesap1!$E$2:$E$25),0)</f>
        <v>0</v>
      </c>
      <c r="Y11">
        <f>IF(AND(IFERROR(DATEDIF(Y$2,$B11,"M"),0)&lt;3,$B11&gt;=Y$2),_xlfn.XLOOKUP(Y$2,Hesap1!$B$2:$B$25,Hesap1!$E$2:$E$25),0)</f>
        <v>0</v>
      </c>
      <c r="Z11">
        <f>IF(AND(IFERROR(DATEDIF(Z$2,$B11,"M"),0)&lt;3,$B11&gt;=Z$2),_xlfn.XLOOKUP(Z$2,Hesap1!$B$2:$B$25,Hesap1!$E$2:$E$25),0)</f>
        <v>0</v>
      </c>
      <c r="AA11" s="18">
        <f t="shared" si="0"/>
        <v>10301.53683567147</v>
      </c>
    </row>
    <row r="12" spans="1:27" x14ac:dyDescent="0.3">
      <c r="A12" s="37"/>
      <c r="B12" s="19">
        <v>44835</v>
      </c>
      <c r="C12">
        <f>IF(AND(IFERROR(DATEDIF(C$2,$B12,"M"),0)&lt;3,$B12&gt;=C$2),_xlfn.XLOOKUP(C$2,Hesap1!$B$2:$B$25,Hesap1!$E$2:$E$25),0)</f>
        <v>0</v>
      </c>
      <c r="D12">
        <f>IF(AND(IFERROR(DATEDIF(D$2,$B12,"M"),0)&lt;3,$B12&gt;=D$2),_xlfn.XLOOKUP(D$2,Hesap1!$B$2:$B$25,Hesap1!$E$2:$E$25),0)</f>
        <v>0</v>
      </c>
      <c r="E12">
        <f>IF(AND(IFERROR(DATEDIF(E$2,$B12,"M"),0)&lt;3,$B12&gt;=E$2),_xlfn.XLOOKUP(E$2,Hesap1!$B$2:$B$25,Hesap1!$E$2:$E$25),0)</f>
        <v>0</v>
      </c>
      <c r="F12">
        <f>IF(AND(IFERROR(DATEDIF(F$2,$B12,"M"),0)&lt;3,$B12&gt;=F$2),_xlfn.XLOOKUP(F$2,Hesap1!$B$2:$B$25,Hesap1!$E$2:$E$25),0)</f>
        <v>0</v>
      </c>
      <c r="G12">
        <f>IF(AND(IFERROR(DATEDIF(G$2,$B12,"M"),0)&lt;3,$B12&gt;=G$2),_xlfn.XLOOKUP(G$2,Hesap1!$B$2:$B$25,Hesap1!$E$2:$E$25),0)</f>
        <v>0</v>
      </c>
      <c r="H12">
        <f>IF(AND(IFERROR(DATEDIF(H$2,$B12,"M"),0)&lt;3,$B12&gt;=H$2),_xlfn.XLOOKUP(H$2,Hesap1!$B$2:$B$25,Hesap1!$E$2:$E$25),0)</f>
        <v>0</v>
      </c>
      <c r="I12">
        <f>IF(AND(IFERROR(DATEDIF(I$2,$B12,"M"),0)&lt;3,$B12&gt;=I$2),_xlfn.XLOOKUP(I$2,Hesap1!$B$2:$B$25,Hesap1!$E$2:$E$25),0)</f>
        <v>0</v>
      </c>
      <c r="J12">
        <f>IF(AND(IFERROR(DATEDIF(J$2,$B12,"M"),0)&lt;3,$B12&gt;=J$2),_xlfn.XLOOKUP(J$2,Hesap1!$B$2:$B$25,Hesap1!$E$2:$E$25),0)</f>
        <v>3507.9093701288839</v>
      </c>
      <c r="K12">
        <f>IF(AND(IFERROR(DATEDIF(K$2,$B12,"M"),0)&lt;3,$B12&gt;=K$2),_xlfn.XLOOKUP(K$2,Hesap1!$B$2:$B$25,Hesap1!$E$2:$E$25),0)</f>
        <v>3447.5152247734854</v>
      </c>
      <c r="L12">
        <f>IF(AND(IFERROR(DATEDIF(L$2,$B12,"M"),0)&lt;3,$B12&gt;=L$2),_xlfn.XLOOKUP(L$2,Hesap1!$B$2:$B$25,Hesap1!$E$2:$E$25),0)</f>
        <v>3406.3546420406915</v>
      </c>
      <c r="M12">
        <f>IF(AND(IFERROR(DATEDIF(M$2,$B12,"M"),0)&lt;3,$B12&gt;=M$2),_xlfn.XLOOKUP(M$2,Hesap1!$B$2:$B$25,Hesap1!$E$2:$E$25),0)</f>
        <v>0</v>
      </c>
      <c r="N12">
        <f>IF(AND(IFERROR(DATEDIF(N$2,$B12,"M"),0)&lt;3,$B12&gt;=N$2),_xlfn.XLOOKUP(N$2,Hesap1!$B$2:$B$25,Hesap1!$E$2:$E$25),0)</f>
        <v>0</v>
      </c>
      <c r="O12">
        <f>IF(AND(IFERROR(DATEDIF(O$2,$B12,"M"),0)&lt;3,$B12&gt;=O$2),_xlfn.XLOOKUP(O$2,Hesap1!$B$2:$B$25,Hesap1!$E$2:$E$25),0)</f>
        <v>0</v>
      </c>
      <c r="P12">
        <f>IF(AND(IFERROR(DATEDIF(P$2,$B12,"M"),0)&lt;3,$B12&gt;=P$2),_xlfn.XLOOKUP(P$2,Hesap1!$B$2:$B$25,Hesap1!$E$2:$E$25),0)</f>
        <v>0</v>
      </c>
      <c r="Q12">
        <f>IF(AND(IFERROR(DATEDIF(Q$2,$B12,"M"),0)&lt;3,$B12&gt;=Q$2),_xlfn.XLOOKUP(Q$2,Hesap1!$B$2:$B$25,Hesap1!$E$2:$E$25),0)</f>
        <v>0</v>
      </c>
      <c r="R12">
        <f>IF(AND(IFERROR(DATEDIF(R$2,$B12,"M"),0)&lt;3,$B12&gt;=R$2),_xlfn.XLOOKUP(R$2,Hesap1!$B$2:$B$25,Hesap1!$E$2:$E$25),0)</f>
        <v>0</v>
      </c>
      <c r="S12">
        <f>IF(AND(IFERROR(DATEDIF(S$2,$B12,"M"),0)&lt;3,$B12&gt;=S$2),_xlfn.XLOOKUP(S$2,Hesap1!$B$2:$B$25,Hesap1!$E$2:$E$25),0)</f>
        <v>0</v>
      </c>
      <c r="T12">
        <f>IF(AND(IFERROR(DATEDIF(T$2,$B12,"M"),0)&lt;3,$B12&gt;=T$2),_xlfn.XLOOKUP(T$2,Hesap1!$B$2:$B$25,Hesap1!$E$2:$E$25),0)</f>
        <v>0</v>
      </c>
      <c r="U12">
        <f>IF(AND(IFERROR(DATEDIF(U$2,$B12,"M"),0)&lt;3,$B12&gt;=U$2),_xlfn.XLOOKUP(U$2,Hesap1!$B$2:$B$25,Hesap1!$E$2:$E$25),0)</f>
        <v>0</v>
      </c>
      <c r="V12">
        <f>IF(AND(IFERROR(DATEDIF(V$2,$B12,"M"),0)&lt;3,$B12&gt;=V$2),_xlfn.XLOOKUP(V$2,Hesap1!$B$2:$B$25,Hesap1!$E$2:$E$25),0)</f>
        <v>0</v>
      </c>
      <c r="W12">
        <f>IF(AND(IFERROR(DATEDIF(W$2,$B12,"M"),0)&lt;3,$B12&gt;=W$2),_xlfn.XLOOKUP(W$2,Hesap1!$B$2:$B$25,Hesap1!$E$2:$E$25),0)</f>
        <v>0</v>
      </c>
      <c r="X12">
        <f>IF(AND(IFERROR(DATEDIF(X$2,$B12,"M"),0)&lt;3,$B12&gt;=X$2),_xlfn.XLOOKUP(X$2,Hesap1!$B$2:$B$25,Hesap1!$E$2:$E$25),0)</f>
        <v>0</v>
      </c>
      <c r="Y12">
        <f>IF(AND(IFERROR(DATEDIF(Y$2,$B12,"M"),0)&lt;3,$B12&gt;=Y$2),_xlfn.XLOOKUP(Y$2,Hesap1!$B$2:$B$25,Hesap1!$E$2:$E$25),0)</f>
        <v>0</v>
      </c>
      <c r="Z12">
        <f>IF(AND(IFERROR(DATEDIF(Z$2,$B12,"M"),0)&lt;3,$B12&gt;=Z$2),_xlfn.XLOOKUP(Z$2,Hesap1!$B$2:$B$25,Hesap1!$E$2:$E$25),0)</f>
        <v>0</v>
      </c>
      <c r="AA12" s="18">
        <f t="shared" si="0"/>
        <v>10361.779236943061</v>
      </c>
    </row>
    <row r="13" spans="1:27" x14ac:dyDescent="0.3">
      <c r="A13" s="37"/>
      <c r="B13" s="19">
        <v>44866</v>
      </c>
      <c r="C13">
        <f>IF(AND(IFERROR(DATEDIF(C$2,$B13,"M"),0)&lt;3,$B13&gt;=C$2),_xlfn.XLOOKUP(C$2,Hesap1!$B$2:$B$25,Hesap1!$E$2:$E$25),0)</f>
        <v>0</v>
      </c>
      <c r="D13">
        <f>IF(AND(IFERROR(DATEDIF(D$2,$B13,"M"),0)&lt;3,$B13&gt;=D$2),_xlfn.XLOOKUP(D$2,Hesap1!$B$2:$B$25,Hesap1!$E$2:$E$25),0)</f>
        <v>0</v>
      </c>
      <c r="E13">
        <f>IF(AND(IFERROR(DATEDIF(E$2,$B13,"M"),0)&lt;3,$B13&gt;=E$2),_xlfn.XLOOKUP(E$2,Hesap1!$B$2:$B$25,Hesap1!$E$2:$E$25),0)</f>
        <v>0</v>
      </c>
      <c r="F13">
        <f>IF(AND(IFERROR(DATEDIF(F$2,$B13,"M"),0)&lt;3,$B13&gt;=F$2),_xlfn.XLOOKUP(F$2,Hesap1!$B$2:$B$25,Hesap1!$E$2:$E$25),0)</f>
        <v>0</v>
      </c>
      <c r="G13">
        <f>IF(AND(IFERROR(DATEDIF(G$2,$B13,"M"),0)&lt;3,$B13&gt;=G$2),_xlfn.XLOOKUP(G$2,Hesap1!$B$2:$B$25,Hesap1!$E$2:$E$25),0)</f>
        <v>0</v>
      </c>
      <c r="H13">
        <f>IF(AND(IFERROR(DATEDIF(H$2,$B13,"M"),0)&lt;3,$B13&gt;=H$2),_xlfn.XLOOKUP(H$2,Hesap1!$B$2:$B$25,Hesap1!$E$2:$E$25),0)</f>
        <v>0</v>
      </c>
      <c r="I13">
        <f>IF(AND(IFERROR(DATEDIF(I$2,$B13,"M"),0)&lt;3,$B13&gt;=I$2),_xlfn.XLOOKUP(I$2,Hesap1!$B$2:$B$25,Hesap1!$E$2:$E$25),0)</f>
        <v>0</v>
      </c>
      <c r="J13">
        <f>IF(AND(IFERROR(DATEDIF(J$2,$B13,"M"),0)&lt;3,$B13&gt;=J$2),_xlfn.XLOOKUP(J$2,Hesap1!$B$2:$B$25,Hesap1!$E$2:$E$25),0)</f>
        <v>0</v>
      </c>
      <c r="K13">
        <f>IF(AND(IFERROR(DATEDIF(K$2,$B13,"M"),0)&lt;3,$B13&gt;=K$2),_xlfn.XLOOKUP(K$2,Hesap1!$B$2:$B$25,Hesap1!$E$2:$E$25),0)</f>
        <v>3447.5152247734854</v>
      </c>
      <c r="L13">
        <f>IF(AND(IFERROR(DATEDIF(L$2,$B13,"M"),0)&lt;3,$B13&gt;=L$2),_xlfn.XLOOKUP(L$2,Hesap1!$B$2:$B$25,Hesap1!$E$2:$E$25),0)</f>
        <v>3406.3546420406915</v>
      </c>
      <c r="M13">
        <f>IF(AND(IFERROR(DATEDIF(M$2,$B13,"M"),0)&lt;3,$B13&gt;=M$2),_xlfn.XLOOKUP(M$2,Hesap1!$B$2:$B$25,Hesap1!$E$2:$E$25),0)</f>
        <v>3370.6809874292117</v>
      </c>
      <c r="N13">
        <f>IF(AND(IFERROR(DATEDIF(N$2,$B13,"M"),0)&lt;3,$B13&gt;=N$2),_xlfn.XLOOKUP(N$2,Hesap1!$B$2:$B$25,Hesap1!$E$2:$E$25),0)</f>
        <v>0</v>
      </c>
      <c r="O13">
        <f>IF(AND(IFERROR(DATEDIF(O$2,$B13,"M"),0)&lt;3,$B13&gt;=O$2),_xlfn.XLOOKUP(O$2,Hesap1!$B$2:$B$25,Hesap1!$E$2:$E$25),0)</f>
        <v>0</v>
      </c>
      <c r="P13">
        <f>IF(AND(IFERROR(DATEDIF(P$2,$B13,"M"),0)&lt;3,$B13&gt;=P$2),_xlfn.XLOOKUP(P$2,Hesap1!$B$2:$B$25,Hesap1!$E$2:$E$25),0)</f>
        <v>0</v>
      </c>
      <c r="Q13">
        <f>IF(AND(IFERROR(DATEDIF(Q$2,$B13,"M"),0)&lt;3,$B13&gt;=Q$2),_xlfn.XLOOKUP(Q$2,Hesap1!$B$2:$B$25,Hesap1!$E$2:$E$25),0)</f>
        <v>0</v>
      </c>
      <c r="R13">
        <f>IF(AND(IFERROR(DATEDIF(R$2,$B13,"M"),0)&lt;3,$B13&gt;=R$2),_xlfn.XLOOKUP(R$2,Hesap1!$B$2:$B$25,Hesap1!$E$2:$E$25),0)</f>
        <v>0</v>
      </c>
      <c r="S13">
        <f>IF(AND(IFERROR(DATEDIF(S$2,$B13,"M"),0)&lt;3,$B13&gt;=S$2),_xlfn.XLOOKUP(S$2,Hesap1!$B$2:$B$25,Hesap1!$E$2:$E$25),0)</f>
        <v>0</v>
      </c>
      <c r="T13">
        <f>IF(AND(IFERROR(DATEDIF(T$2,$B13,"M"),0)&lt;3,$B13&gt;=T$2),_xlfn.XLOOKUP(T$2,Hesap1!$B$2:$B$25,Hesap1!$E$2:$E$25),0)</f>
        <v>0</v>
      </c>
      <c r="U13">
        <f>IF(AND(IFERROR(DATEDIF(U$2,$B13,"M"),0)&lt;3,$B13&gt;=U$2),_xlfn.XLOOKUP(U$2,Hesap1!$B$2:$B$25,Hesap1!$E$2:$E$25),0)</f>
        <v>0</v>
      </c>
      <c r="V13">
        <f>IF(AND(IFERROR(DATEDIF(V$2,$B13,"M"),0)&lt;3,$B13&gt;=V$2),_xlfn.XLOOKUP(V$2,Hesap1!$B$2:$B$25,Hesap1!$E$2:$E$25),0)</f>
        <v>0</v>
      </c>
      <c r="W13">
        <f>IF(AND(IFERROR(DATEDIF(W$2,$B13,"M"),0)&lt;3,$B13&gt;=W$2),_xlfn.XLOOKUP(W$2,Hesap1!$B$2:$B$25,Hesap1!$E$2:$E$25),0)</f>
        <v>0</v>
      </c>
      <c r="X13">
        <f>IF(AND(IFERROR(DATEDIF(X$2,$B13,"M"),0)&lt;3,$B13&gt;=X$2),_xlfn.XLOOKUP(X$2,Hesap1!$B$2:$B$25,Hesap1!$E$2:$E$25),0)</f>
        <v>0</v>
      </c>
      <c r="Y13">
        <f>IF(AND(IFERROR(DATEDIF(Y$2,$B13,"M"),0)&lt;3,$B13&gt;=Y$2),_xlfn.XLOOKUP(Y$2,Hesap1!$B$2:$B$25,Hesap1!$E$2:$E$25),0)</f>
        <v>0</v>
      </c>
      <c r="Z13">
        <f>IF(AND(IFERROR(DATEDIF(Z$2,$B13,"M"),0)&lt;3,$B13&gt;=Z$2),_xlfn.XLOOKUP(Z$2,Hesap1!$B$2:$B$25,Hesap1!$E$2:$E$25),0)</f>
        <v>0</v>
      </c>
      <c r="AA13" s="18">
        <f t="shared" si="0"/>
        <v>10224.550854243389</v>
      </c>
    </row>
    <row r="14" spans="1:27" x14ac:dyDescent="0.3">
      <c r="A14" s="37"/>
      <c r="B14" s="19">
        <v>44896</v>
      </c>
      <c r="C14">
        <f>IF(AND(IFERROR(DATEDIF(C$2,$B14,"M"),0)&lt;3,$B14&gt;=C$2),_xlfn.XLOOKUP(C$2,Hesap1!$B$2:$B$25,Hesap1!$E$2:$E$25),0)</f>
        <v>0</v>
      </c>
      <c r="D14">
        <f>IF(AND(IFERROR(DATEDIF(D$2,$B14,"M"),0)&lt;3,$B14&gt;=D$2),_xlfn.XLOOKUP(D$2,Hesap1!$B$2:$B$25,Hesap1!$E$2:$E$25),0)</f>
        <v>0</v>
      </c>
      <c r="E14">
        <f>IF(AND(IFERROR(DATEDIF(E$2,$B14,"M"),0)&lt;3,$B14&gt;=E$2),_xlfn.XLOOKUP(E$2,Hesap1!$B$2:$B$25,Hesap1!$E$2:$E$25),0)</f>
        <v>0</v>
      </c>
      <c r="F14">
        <f>IF(AND(IFERROR(DATEDIF(F$2,$B14,"M"),0)&lt;3,$B14&gt;=F$2),_xlfn.XLOOKUP(F$2,Hesap1!$B$2:$B$25,Hesap1!$E$2:$E$25),0)</f>
        <v>0</v>
      </c>
      <c r="G14">
        <f>IF(AND(IFERROR(DATEDIF(G$2,$B14,"M"),0)&lt;3,$B14&gt;=G$2),_xlfn.XLOOKUP(G$2,Hesap1!$B$2:$B$25,Hesap1!$E$2:$E$25),0)</f>
        <v>0</v>
      </c>
      <c r="H14">
        <f>IF(AND(IFERROR(DATEDIF(H$2,$B14,"M"),0)&lt;3,$B14&gt;=H$2),_xlfn.XLOOKUP(H$2,Hesap1!$B$2:$B$25,Hesap1!$E$2:$E$25),0)</f>
        <v>0</v>
      </c>
      <c r="I14">
        <f>IF(AND(IFERROR(DATEDIF(I$2,$B14,"M"),0)&lt;3,$B14&gt;=I$2),_xlfn.XLOOKUP(I$2,Hesap1!$B$2:$B$25,Hesap1!$E$2:$E$25),0)</f>
        <v>0</v>
      </c>
      <c r="J14">
        <f>IF(AND(IFERROR(DATEDIF(J$2,$B14,"M"),0)&lt;3,$B14&gt;=J$2),_xlfn.XLOOKUP(J$2,Hesap1!$B$2:$B$25,Hesap1!$E$2:$E$25),0)</f>
        <v>0</v>
      </c>
      <c r="K14">
        <f>IF(AND(IFERROR(DATEDIF(K$2,$B14,"M"),0)&lt;3,$B14&gt;=K$2),_xlfn.XLOOKUP(K$2,Hesap1!$B$2:$B$25,Hesap1!$E$2:$E$25),0)</f>
        <v>0</v>
      </c>
      <c r="L14">
        <f>IF(AND(IFERROR(DATEDIF(L$2,$B14,"M"),0)&lt;3,$B14&gt;=L$2),_xlfn.XLOOKUP(L$2,Hesap1!$B$2:$B$25,Hesap1!$E$2:$E$25),0)</f>
        <v>3406.3546420406915</v>
      </c>
      <c r="M14">
        <f>IF(AND(IFERROR(DATEDIF(M$2,$B14,"M"),0)&lt;3,$B14&gt;=M$2),_xlfn.XLOOKUP(M$2,Hesap1!$B$2:$B$25,Hesap1!$E$2:$E$25),0)</f>
        <v>3370.6809874292117</v>
      </c>
      <c r="N14">
        <f>IF(AND(IFERROR(DATEDIF(N$2,$B14,"M"),0)&lt;3,$B14&gt;=N$2),_xlfn.XLOOKUP(N$2,Hesap1!$B$2:$B$25,Hesap1!$E$2:$E$25),0)</f>
        <v>3664.557546826743</v>
      </c>
      <c r="O14">
        <f>IF(AND(IFERROR(DATEDIF(O$2,$B14,"M"),0)&lt;3,$B14&gt;=O$2),_xlfn.XLOOKUP(O$2,Hesap1!$B$2:$B$25,Hesap1!$E$2:$E$25),0)</f>
        <v>0</v>
      </c>
      <c r="P14">
        <f>IF(AND(IFERROR(DATEDIF(P$2,$B14,"M"),0)&lt;3,$B14&gt;=P$2),_xlfn.XLOOKUP(P$2,Hesap1!$B$2:$B$25,Hesap1!$E$2:$E$25),0)</f>
        <v>0</v>
      </c>
      <c r="Q14">
        <f>IF(AND(IFERROR(DATEDIF(Q$2,$B14,"M"),0)&lt;3,$B14&gt;=Q$2),_xlfn.XLOOKUP(Q$2,Hesap1!$B$2:$B$25,Hesap1!$E$2:$E$25),0)</f>
        <v>0</v>
      </c>
      <c r="R14">
        <f>IF(AND(IFERROR(DATEDIF(R$2,$B14,"M"),0)&lt;3,$B14&gt;=R$2),_xlfn.XLOOKUP(R$2,Hesap1!$B$2:$B$25,Hesap1!$E$2:$E$25),0)</f>
        <v>0</v>
      </c>
      <c r="S14">
        <f>IF(AND(IFERROR(DATEDIF(S$2,$B14,"M"),0)&lt;3,$B14&gt;=S$2),_xlfn.XLOOKUP(S$2,Hesap1!$B$2:$B$25,Hesap1!$E$2:$E$25),0)</f>
        <v>0</v>
      </c>
      <c r="T14">
        <f>IF(AND(IFERROR(DATEDIF(T$2,$B14,"M"),0)&lt;3,$B14&gt;=T$2),_xlfn.XLOOKUP(T$2,Hesap1!$B$2:$B$25,Hesap1!$E$2:$E$25),0)</f>
        <v>0</v>
      </c>
      <c r="U14">
        <f>IF(AND(IFERROR(DATEDIF(U$2,$B14,"M"),0)&lt;3,$B14&gt;=U$2),_xlfn.XLOOKUP(U$2,Hesap1!$B$2:$B$25,Hesap1!$E$2:$E$25),0)</f>
        <v>0</v>
      </c>
      <c r="V14">
        <f>IF(AND(IFERROR(DATEDIF(V$2,$B14,"M"),0)&lt;3,$B14&gt;=V$2),_xlfn.XLOOKUP(V$2,Hesap1!$B$2:$B$25,Hesap1!$E$2:$E$25),0)</f>
        <v>0</v>
      </c>
      <c r="W14">
        <f>IF(AND(IFERROR(DATEDIF(W$2,$B14,"M"),0)&lt;3,$B14&gt;=W$2),_xlfn.XLOOKUP(W$2,Hesap1!$B$2:$B$25,Hesap1!$E$2:$E$25),0)</f>
        <v>0</v>
      </c>
      <c r="X14">
        <f>IF(AND(IFERROR(DATEDIF(X$2,$B14,"M"),0)&lt;3,$B14&gt;=X$2),_xlfn.XLOOKUP(X$2,Hesap1!$B$2:$B$25,Hesap1!$E$2:$E$25),0)</f>
        <v>0</v>
      </c>
      <c r="Y14">
        <f>IF(AND(IFERROR(DATEDIF(Y$2,$B14,"M"),0)&lt;3,$B14&gt;=Y$2),_xlfn.XLOOKUP(Y$2,Hesap1!$B$2:$B$25,Hesap1!$E$2:$E$25),0)</f>
        <v>0</v>
      </c>
      <c r="Z14">
        <f>IF(AND(IFERROR(DATEDIF(Z$2,$B14,"M"),0)&lt;3,$B14&gt;=Z$2),_xlfn.XLOOKUP(Z$2,Hesap1!$B$2:$B$25,Hesap1!$E$2:$E$25),0)</f>
        <v>0</v>
      </c>
      <c r="AA14" s="18">
        <f t="shared" si="0"/>
        <v>10441.593176296647</v>
      </c>
    </row>
    <row r="15" spans="1:27" x14ac:dyDescent="0.3">
      <c r="A15" s="37"/>
      <c r="B15" s="19">
        <v>44927</v>
      </c>
      <c r="C15">
        <f>IF(AND(IFERROR(DATEDIF(C$2,$B15,"M"),0)&lt;3,$B15&gt;=C$2),_xlfn.XLOOKUP(C$2,Hesap1!$B$2:$B$25,Hesap1!$E$2:$E$25),0)</f>
        <v>0</v>
      </c>
      <c r="D15">
        <f>IF(AND(IFERROR(DATEDIF(D$2,$B15,"M"),0)&lt;3,$B15&gt;=D$2),_xlfn.XLOOKUP(D$2,Hesap1!$B$2:$B$25,Hesap1!$E$2:$E$25),0)</f>
        <v>0</v>
      </c>
      <c r="E15">
        <f>IF(AND(IFERROR(DATEDIF(E$2,$B15,"M"),0)&lt;3,$B15&gt;=E$2),_xlfn.XLOOKUP(E$2,Hesap1!$B$2:$B$25,Hesap1!$E$2:$E$25),0)</f>
        <v>0</v>
      </c>
      <c r="F15">
        <f>IF(AND(IFERROR(DATEDIF(F$2,$B15,"M"),0)&lt;3,$B15&gt;=F$2),_xlfn.XLOOKUP(F$2,Hesap1!$B$2:$B$25,Hesap1!$E$2:$E$25),0)</f>
        <v>0</v>
      </c>
      <c r="G15">
        <f>IF(AND(IFERROR(DATEDIF(G$2,$B15,"M"),0)&lt;3,$B15&gt;=G$2),_xlfn.XLOOKUP(G$2,Hesap1!$B$2:$B$25,Hesap1!$E$2:$E$25),0)</f>
        <v>0</v>
      </c>
      <c r="H15">
        <f>IF(AND(IFERROR(DATEDIF(H$2,$B15,"M"),0)&lt;3,$B15&gt;=H$2),_xlfn.XLOOKUP(H$2,Hesap1!$B$2:$B$25,Hesap1!$E$2:$E$25),0)</f>
        <v>0</v>
      </c>
      <c r="I15">
        <f>IF(AND(IFERROR(DATEDIF(I$2,$B15,"M"),0)&lt;3,$B15&gt;=I$2),_xlfn.XLOOKUP(I$2,Hesap1!$B$2:$B$25,Hesap1!$E$2:$E$25),0)</f>
        <v>0</v>
      </c>
      <c r="J15">
        <f>IF(AND(IFERROR(DATEDIF(J$2,$B15,"M"),0)&lt;3,$B15&gt;=J$2),_xlfn.XLOOKUP(J$2,Hesap1!$B$2:$B$25,Hesap1!$E$2:$E$25),0)</f>
        <v>0</v>
      </c>
      <c r="K15">
        <f>IF(AND(IFERROR(DATEDIF(K$2,$B15,"M"),0)&lt;3,$B15&gt;=K$2),_xlfn.XLOOKUP(K$2,Hesap1!$B$2:$B$25,Hesap1!$E$2:$E$25),0)</f>
        <v>0</v>
      </c>
      <c r="L15">
        <f>IF(AND(IFERROR(DATEDIF(L$2,$B15,"M"),0)&lt;3,$B15&gt;=L$2),_xlfn.XLOOKUP(L$2,Hesap1!$B$2:$B$25,Hesap1!$E$2:$E$25),0)</f>
        <v>0</v>
      </c>
      <c r="M15">
        <f>IF(AND(IFERROR(DATEDIF(M$2,$B15,"M"),0)&lt;3,$B15&gt;=M$2),_xlfn.XLOOKUP(M$2,Hesap1!$B$2:$B$25,Hesap1!$E$2:$E$25),0)</f>
        <v>3370.6809874292117</v>
      </c>
      <c r="N15">
        <f>IF(AND(IFERROR(DATEDIF(N$2,$B15,"M"),0)&lt;3,$B15&gt;=N$2),_xlfn.XLOOKUP(N$2,Hesap1!$B$2:$B$25,Hesap1!$E$2:$E$25),0)</f>
        <v>3664.557546826743</v>
      </c>
      <c r="O15">
        <f>IF(AND(IFERROR(DATEDIF(O$2,$B15,"M"),0)&lt;3,$B15&gt;=O$2),_xlfn.XLOOKUP(O$2,Hesap1!$B$2:$B$25,Hesap1!$E$2:$E$25),0)</f>
        <v>3780.9866438572503</v>
      </c>
      <c r="P15">
        <f>IF(AND(IFERROR(DATEDIF(P$2,$B15,"M"),0)&lt;3,$B15&gt;=P$2),_xlfn.XLOOKUP(P$2,Hesap1!$B$2:$B$25,Hesap1!$E$2:$E$25),0)</f>
        <v>0</v>
      </c>
      <c r="Q15">
        <f>IF(AND(IFERROR(DATEDIF(Q$2,$B15,"M"),0)&lt;3,$B15&gt;=Q$2),_xlfn.XLOOKUP(Q$2,Hesap1!$B$2:$B$25,Hesap1!$E$2:$E$25),0)</f>
        <v>0</v>
      </c>
      <c r="R15">
        <f>IF(AND(IFERROR(DATEDIF(R$2,$B15,"M"),0)&lt;3,$B15&gt;=R$2),_xlfn.XLOOKUP(R$2,Hesap1!$B$2:$B$25,Hesap1!$E$2:$E$25),0)</f>
        <v>0</v>
      </c>
      <c r="S15">
        <f>IF(AND(IFERROR(DATEDIF(S$2,$B15,"M"),0)&lt;3,$B15&gt;=S$2),_xlfn.XLOOKUP(S$2,Hesap1!$B$2:$B$25,Hesap1!$E$2:$E$25),0)</f>
        <v>0</v>
      </c>
      <c r="T15">
        <f>IF(AND(IFERROR(DATEDIF(T$2,$B15,"M"),0)&lt;3,$B15&gt;=T$2),_xlfn.XLOOKUP(T$2,Hesap1!$B$2:$B$25,Hesap1!$E$2:$E$25),0)</f>
        <v>0</v>
      </c>
      <c r="U15">
        <f>IF(AND(IFERROR(DATEDIF(U$2,$B15,"M"),0)&lt;3,$B15&gt;=U$2),_xlfn.XLOOKUP(U$2,Hesap1!$B$2:$B$25,Hesap1!$E$2:$E$25),0)</f>
        <v>0</v>
      </c>
      <c r="V15">
        <f>IF(AND(IFERROR(DATEDIF(V$2,$B15,"M"),0)&lt;3,$B15&gt;=V$2),_xlfn.XLOOKUP(V$2,Hesap1!$B$2:$B$25,Hesap1!$E$2:$E$25),0)</f>
        <v>0</v>
      </c>
      <c r="W15">
        <f>IF(AND(IFERROR(DATEDIF(W$2,$B15,"M"),0)&lt;3,$B15&gt;=W$2),_xlfn.XLOOKUP(W$2,Hesap1!$B$2:$B$25,Hesap1!$E$2:$E$25),0)</f>
        <v>0</v>
      </c>
      <c r="X15">
        <f>IF(AND(IFERROR(DATEDIF(X$2,$B15,"M"),0)&lt;3,$B15&gt;=X$2),_xlfn.XLOOKUP(X$2,Hesap1!$B$2:$B$25,Hesap1!$E$2:$E$25),0)</f>
        <v>0</v>
      </c>
      <c r="Y15">
        <f>IF(AND(IFERROR(DATEDIF(Y$2,$B15,"M"),0)&lt;3,$B15&gt;=Y$2),_xlfn.XLOOKUP(Y$2,Hesap1!$B$2:$B$25,Hesap1!$E$2:$E$25),0)</f>
        <v>0</v>
      </c>
      <c r="Z15">
        <f>IF(AND(IFERROR(DATEDIF(Z$2,$B15,"M"),0)&lt;3,$B15&gt;=Z$2),_xlfn.XLOOKUP(Z$2,Hesap1!$B$2:$B$25,Hesap1!$E$2:$E$25),0)</f>
        <v>0</v>
      </c>
      <c r="AA15" s="18">
        <f t="shared" si="0"/>
        <v>10816.225178113205</v>
      </c>
    </row>
    <row r="16" spans="1:27" x14ac:dyDescent="0.3">
      <c r="A16" s="37"/>
      <c r="B16" s="19">
        <v>44958</v>
      </c>
      <c r="C16">
        <f>IF(AND(IFERROR(DATEDIF(C$2,$B16,"M"),0)&lt;3,$B16&gt;=C$2),_xlfn.XLOOKUP(C$2,Hesap1!$B$2:$B$25,Hesap1!$E$2:$E$25),0)</f>
        <v>0</v>
      </c>
      <c r="D16">
        <f>IF(AND(IFERROR(DATEDIF(D$2,$B16,"M"),0)&lt;3,$B16&gt;=D$2),_xlfn.XLOOKUP(D$2,Hesap1!$B$2:$B$25,Hesap1!$E$2:$E$25),0)</f>
        <v>0</v>
      </c>
      <c r="E16">
        <f>IF(AND(IFERROR(DATEDIF(E$2,$B16,"M"),0)&lt;3,$B16&gt;=E$2),_xlfn.XLOOKUP(E$2,Hesap1!$B$2:$B$25,Hesap1!$E$2:$E$25),0)</f>
        <v>0</v>
      </c>
      <c r="F16">
        <f>IF(AND(IFERROR(DATEDIF(F$2,$B16,"M"),0)&lt;3,$B16&gt;=F$2),_xlfn.XLOOKUP(F$2,Hesap1!$B$2:$B$25,Hesap1!$E$2:$E$25),0)</f>
        <v>0</v>
      </c>
      <c r="G16">
        <f>IF(AND(IFERROR(DATEDIF(G$2,$B16,"M"),0)&lt;3,$B16&gt;=G$2),_xlfn.XLOOKUP(G$2,Hesap1!$B$2:$B$25,Hesap1!$E$2:$E$25),0)</f>
        <v>0</v>
      </c>
      <c r="H16">
        <f>IF(AND(IFERROR(DATEDIF(H$2,$B16,"M"),0)&lt;3,$B16&gt;=H$2),_xlfn.XLOOKUP(H$2,Hesap1!$B$2:$B$25,Hesap1!$E$2:$E$25),0)</f>
        <v>0</v>
      </c>
      <c r="I16">
        <f>IF(AND(IFERROR(DATEDIF(I$2,$B16,"M"),0)&lt;3,$B16&gt;=I$2),_xlfn.XLOOKUP(I$2,Hesap1!$B$2:$B$25,Hesap1!$E$2:$E$25),0)</f>
        <v>0</v>
      </c>
      <c r="J16">
        <f>IF(AND(IFERROR(DATEDIF(J$2,$B16,"M"),0)&lt;3,$B16&gt;=J$2),_xlfn.XLOOKUP(J$2,Hesap1!$B$2:$B$25,Hesap1!$E$2:$E$25),0)</f>
        <v>0</v>
      </c>
      <c r="K16">
        <f>IF(AND(IFERROR(DATEDIF(K$2,$B16,"M"),0)&lt;3,$B16&gt;=K$2),_xlfn.XLOOKUP(K$2,Hesap1!$B$2:$B$25,Hesap1!$E$2:$E$25),0)</f>
        <v>0</v>
      </c>
      <c r="L16">
        <f>IF(AND(IFERROR(DATEDIF(L$2,$B16,"M"),0)&lt;3,$B16&gt;=L$2),_xlfn.XLOOKUP(L$2,Hesap1!$B$2:$B$25,Hesap1!$E$2:$E$25),0)</f>
        <v>0</v>
      </c>
      <c r="M16">
        <f>IF(AND(IFERROR(DATEDIF(M$2,$B16,"M"),0)&lt;3,$B16&gt;=M$2),_xlfn.XLOOKUP(M$2,Hesap1!$B$2:$B$25,Hesap1!$E$2:$E$25),0)</f>
        <v>0</v>
      </c>
      <c r="N16">
        <f>IF(AND(IFERROR(DATEDIF(N$2,$B16,"M"),0)&lt;3,$B16&gt;=N$2),_xlfn.XLOOKUP(N$2,Hesap1!$B$2:$B$25,Hesap1!$E$2:$E$25),0)</f>
        <v>3664.557546826743</v>
      </c>
      <c r="O16">
        <f>IF(AND(IFERROR(DATEDIF(O$2,$B16,"M"),0)&lt;3,$B16&gt;=O$2),_xlfn.XLOOKUP(O$2,Hesap1!$B$2:$B$25,Hesap1!$E$2:$E$25),0)</f>
        <v>3780.9866438572503</v>
      </c>
      <c r="P16">
        <f>IF(AND(IFERROR(DATEDIF(P$2,$B16,"M"),0)&lt;3,$B16&gt;=P$2),_xlfn.XLOOKUP(P$2,Hesap1!$B$2:$B$25,Hesap1!$E$2:$E$25),0)</f>
        <v>4020.6560780437162</v>
      </c>
      <c r="Q16">
        <f>IF(AND(IFERROR(DATEDIF(Q$2,$B16,"M"),0)&lt;3,$B16&gt;=Q$2),_xlfn.XLOOKUP(Q$2,Hesap1!$B$2:$B$25,Hesap1!$E$2:$E$25),0)</f>
        <v>0</v>
      </c>
      <c r="R16">
        <f>IF(AND(IFERROR(DATEDIF(R$2,$B16,"M"),0)&lt;3,$B16&gt;=R$2),_xlfn.XLOOKUP(R$2,Hesap1!$B$2:$B$25,Hesap1!$E$2:$E$25),0)</f>
        <v>0</v>
      </c>
      <c r="S16">
        <f>IF(AND(IFERROR(DATEDIF(S$2,$B16,"M"),0)&lt;3,$B16&gt;=S$2),_xlfn.XLOOKUP(S$2,Hesap1!$B$2:$B$25,Hesap1!$E$2:$E$25),0)</f>
        <v>0</v>
      </c>
      <c r="T16">
        <f>IF(AND(IFERROR(DATEDIF(T$2,$B16,"M"),0)&lt;3,$B16&gt;=T$2),_xlfn.XLOOKUP(T$2,Hesap1!$B$2:$B$25,Hesap1!$E$2:$E$25),0)</f>
        <v>0</v>
      </c>
      <c r="U16">
        <f>IF(AND(IFERROR(DATEDIF(U$2,$B16,"M"),0)&lt;3,$B16&gt;=U$2),_xlfn.XLOOKUP(U$2,Hesap1!$B$2:$B$25,Hesap1!$E$2:$E$25),0)</f>
        <v>0</v>
      </c>
      <c r="V16">
        <f>IF(AND(IFERROR(DATEDIF(V$2,$B16,"M"),0)&lt;3,$B16&gt;=V$2),_xlfn.XLOOKUP(V$2,Hesap1!$B$2:$B$25,Hesap1!$E$2:$E$25),0)</f>
        <v>0</v>
      </c>
      <c r="W16">
        <f>IF(AND(IFERROR(DATEDIF(W$2,$B16,"M"),0)&lt;3,$B16&gt;=W$2),_xlfn.XLOOKUP(W$2,Hesap1!$B$2:$B$25,Hesap1!$E$2:$E$25),0)</f>
        <v>0</v>
      </c>
      <c r="X16">
        <f>IF(AND(IFERROR(DATEDIF(X$2,$B16,"M"),0)&lt;3,$B16&gt;=X$2),_xlfn.XLOOKUP(X$2,Hesap1!$B$2:$B$25,Hesap1!$E$2:$E$25),0)</f>
        <v>0</v>
      </c>
      <c r="Y16">
        <f>IF(AND(IFERROR(DATEDIF(Y$2,$B16,"M"),0)&lt;3,$B16&gt;=Y$2),_xlfn.XLOOKUP(Y$2,Hesap1!$B$2:$B$25,Hesap1!$E$2:$E$25),0)</f>
        <v>0</v>
      </c>
      <c r="Z16">
        <f>IF(AND(IFERROR(DATEDIF(Z$2,$B16,"M"),0)&lt;3,$B16&gt;=Z$2),_xlfn.XLOOKUP(Z$2,Hesap1!$B$2:$B$25,Hesap1!$E$2:$E$25),0)</f>
        <v>0</v>
      </c>
      <c r="AA16" s="18">
        <f t="shared" si="0"/>
        <v>11466.200268727709</v>
      </c>
    </row>
    <row r="17" spans="1:27" x14ac:dyDescent="0.3">
      <c r="A17" s="37"/>
      <c r="B17" s="19">
        <v>44986</v>
      </c>
      <c r="C17">
        <f>IF(AND(IFERROR(DATEDIF(C$2,$B17,"M"),0)&lt;3,$B17&gt;=C$2),_xlfn.XLOOKUP(C$2,Hesap1!$B$2:$B$25,Hesap1!$E$2:$E$25),0)</f>
        <v>0</v>
      </c>
      <c r="D17">
        <f>IF(AND(IFERROR(DATEDIF(D$2,$B17,"M"),0)&lt;3,$B17&gt;=D$2),_xlfn.XLOOKUP(D$2,Hesap1!$B$2:$B$25,Hesap1!$E$2:$E$25),0)</f>
        <v>0</v>
      </c>
      <c r="E17">
        <f>IF(AND(IFERROR(DATEDIF(E$2,$B17,"M"),0)&lt;3,$B17&gt;=E$2),_xlfn.XLOOKUP(E$2,Hesap1!$B$2:$B$25,Hesap1!$E$2:$E$25),0)</f>
        <v>0</v>
      </c>
      <c r="F17">
        <f>IF(AND(IFERROR(DATEDIF(F$2,$B17,"M"),0)&lt;3,$B17&gt;=F$2),_xlfn.XLOOKUP(F$2,Hesap1!$B$2:$B$25,Hesap1!$E$2:$E$25),0)</f>
        <v>0</v>
      </c>
      <c r="G17">
        <f>IF(AND(IFERROR(DATEDIF(G$2,$B17,"M"),0)&lt;3,$B17&gt;=G$2),_xlfn.XLOOKUP(G$2,Hesap1!$B$2:$B$25,Hesap1!$E$2:$E$25),0)</f>
        <v>0</v>
      </c>
      <c r="H17">
        <f>IF(AND(IFERROR(DATEDIF(H$2,$B17,"M"),0)&lt;3,$B17&gt;=H$2),_xlfn.XLOOKUP(H$2,Hesap1!$B$2:$B$25,Hesap1!$E$2:$E$25),0)</f>
        <v>0</v>
      </c>
      <c r="I17">
        <f>IF(AND(IFERROR(DATEDIF(I$2,$B17,"M"),0)&lt;3,$B17&gt;=I$2),_xlfn.XLOOKUP(I$2,Hesap1!$B$2:$B$25,Hesap1!$E$2:$E$25),0)</f>
        <v>0</v>
      </c>
      <c r="J17">
        <f>IF(AND(IFERROR(DATEDIF(J$2,$B17,"M"),0)&lt;3,$B17&gt;=J$2),_xlfn.XLOOKUP(J$2,Hesap1!$B$2:$B$25,Hesap1!$E$2:$E$25),0)</f>
        <v>0</v>
      </c>
      <c r="K17">
        <f>IF(AND(IFERROR(DATEDIF(K$2,$B17,"M"),0)&lt;3,$B17&gt;=K$2),_xlfn.XLOOKUP(K$2,Hesap1!$B$2:$B$25,Hesap1!$E$2:$E$25),0)</f>
        <v>0</v>
      </c>
      <c r="L17">
        <f>IF(AND(IFERROR(DATEDIF(L$2,$B17,"M"),0)&lt;3,$B17&gt;=L$2),_xlfn.XLOOKUP(L$2,Hesap1!$B$2:$B$25,Hesap1!$E$2:$E$25),0)</f>
        <v>0</v>
      </c>
      <c r="M17">
        <f>IF(AND(IFERROR(DATEDIF(M$2,$B17,"M"),0)&lt;3,$B17&gt;=M$2),_xlfn.XLOOKUP(M$2,Hesap1!$B$2:$B$25,Hesap1!$E$2:$E$25),0)</f>
        <v>0</v>
      </c>
      <c r="N17">
        <f>IF(AND(IFERROR(DATEDIF(N$2,$B17,"M"),0)&lt;3,$B17&gt;=N$2),_xlfn.XLOOKUP(N$2,Hesap1!$B$2:$B$25,Hesap1!$E$2:$E$25),0)</f>
        <v>0</v>
      </c>
      <c r="O17">
        <f>IF(AND(IFERROR(DATEDIF(O$2,$B17,"M"),0)&lt;3,$B17&gt;=O$2),_xlfn.XLOOKUP(O$2,Hesap1!$B$2:$B$25,Hesap1!$E$2:$E$25),0)</f>
        <v>3780.9866438572503</v>
      </c>
      <c r="P17">
        <f>IF(AND(IFERROR(DATEDIF(P$2,$B17,"M"),0)&lt;3,$B17&gt;=P$2),_xlfn.XLOOKUP(P$2,Hesap1!$B$2:$B$25,Hesap1!$E$2:$E$25),0)</f>
        <v>4020.6560780437162</v>
      </c>
      <c r="Q17">
        <f>IF(AND(IFERROR(DATEDIF(Q$2,$B17,"M"),0)&lt;3,$B17&gt;=Q$2),_xlfn.XLOOKUP(Q$2,Hesap1!$B$2:$B$25,Hesap1!$E$2:$E$25),0)</f>
        <v>3823.1128707597286</v>
      </c>
      <c r="R17">
        <f>IF(AND(IFERROR(DATEDIF(R$2,$B17,"M"),0)&lt;3,$B17&gt;=R$2),_xlfn.XLOOKUP(R$2,Hesap1!$B$2:$B$25,Hesap1!$E$2:$E$25),0)</f>
        <v>0</v>
      </c>
      <c r="S17">
        <f>IF(AND(IFERROR(DATEDIF(S$2,$B17,"M"),0)&lt;3,$B17&gt;=S$2),_xlfn.XLOOKUP(S$2,Hesap1!$B$2:$B$25,Hesap1!$E$2:$E$25),0)</f>
        <v>0</v>
      </c>
      <c r="T17">
        <f>IF(AND(IFERROR(DATEDIF(T$2,$B17,"M"),0)&lt;3,$B17&gt;=T$2),_xlfn.XLOOKUP(T$2,Hesap1!$B$2:$B$25,Hesap1!$E$2:$E$25),0)</f>
        <v>0</v>
      </c>
      <c r="U17">
        <f>IF(AND(IFERROR(DATEDIF(U$2,$B17,"M"),0)&lt;3,$B17&gt;=U$2),_xlfn.XLOOKUP(U$2,Hesap1!$B$2:$B$25,Hesap1!$E$2:$E$25),0)</f>
        <v>0</v>
      </c>
      <c r="V17">
        <f>IF(AND(IFERROR(DATEDIF(V$2,$B17,"M"),0)&lt;3,$B17&gt;=V$2),_xlfn.XLOOKUP(V$2,Hesap1!$B$2:$B$25,Hesap1!$E$2:$E$25),0)</f>
        <v>0</v>
      </c>
      <c r="W17">
        <f>IF(AND(IFERROR(DATEDIF(W$2,$B17,"M"),0)&lt;3,$B17&gt;=W$2),_xlfn.XLOOKUP(W$2,Hesap1!$B$2:$B$25,Hesap1!$E$2:$E$25),0)</f>
        <v>0</v>
      </c>
      <c r="X17">
        <f>IF(AND(IFERROR(DATEDIF(X$2,$B17,"M"),0)&lt;3,$B17&gt;=X$2),_xlfn.XLOOKUP(X$2,Hesap1!$B$2:$B$25,Hesap1!$E$2:$E$25),0)</f>
        <v>0</v>
      </c>
      <c r="Y17">
        <f>IF(AND(IFERROR(DATEDIF(Y$2,$B17,"M"),0)&lt;3,$B17&gt;=Y$2),_xlfn.XLOOKUP(Y$2,Hesap1!$B$2:$B$25,Hesap1!$E$2:$E$25),0)</f>
        <v>0</v>
      </c>
      <c r="Z17">
        <f>IF(AND(IFERROR(DATEDIF(Z$2,$B17,"M"),0)&lt;3,$B17&gt;=Z$2),_xlfn.XLOOKUP(Z$2,Hesap1!$B$2:$B$25,Hesap1!$E$2:$E$25),0)</f>
        <v>0</v>
      </c>
      <c r="AA17" s="18">
        <f t="shared" si="0"/>
        <v>11624.755592660695</v>
      </c>
    </row>
    <row r="18" spans="1:27" x14ac:dyDescent="0.3">
      <c r="A18" s="37"/>
      <c r="B18" s="19">
        <v>45017</v>
      </c>
      <c r="C18">
        <f>IF(AND(IFERROR(DATEDIF(C$2,$B18,"M"),0)&lt;3,$B18&gt;=C$2),_xlfn.XLOOKUP(C$2,Hesap1!$B$2:$B$25,Hesap1!$E$2:$E$25),0)</f>
        <v>0</v>
      </c>
      <c r="D18">
        <f>IF(AND(IFERROR(DATEDIF(D$2,$B18,"M"),0)&lt;3,$B18&gt;=D$2),_xlfn.XLOOKUP(D$2,Hesap1!$B$2:$B$25,Hesap1!$E$2:$E$25),0)</f>
        <v>0</v>
      </c>
      <c r="E18">
        <f>IF(AND(IFERROR(DATEDIF(E$2,$B18,"M"),0)&lt;3,$B18&gt;=E$2),_xlfn.XLOOKUP(E$2,Hesap1!$B$2:$B$25,Hesap1!$E$2:$E$25),0)</f>
        <v>0</v>
      </c>
      <c r="F18">
        <f>IF(AND(IFERROR(DATEDIF(F$2,$B18,"M"),0)&lt;3,$B18&gt;=F$2),_xlfn.XLOOKUP(F$2,Hesap1!$B$2:$B$25,Hesap1!$E$2:$E$25),0)</f>
        <v>0</v>
      </c>
      <c r="G18">
        <f>IF(AND(IFERROR(DATEDIF(G$2,$B18,"M"),0)&lt;3,$B18&gt;=G$2),_xlfn.XLOOKUP(G$2,Hesap1!$B$2:$B$25,Hesap1!$E$2:$E$25),0)</f>
        <v>0</v>
      </c>
      <c r="H18">
        <f>IF(AND(IFERROR(DATEDIF(H$2,$B18,"M"),0)&lt;3,$B18&gt;=H$2),_xlfn.XLOOKUP(H$2,Hesap1!$B$2:$B$25,Hesap1!$E$2:$E$25),0)</f>
        <v>0</v>
      </c>
      <c r="I18">
        <f>IF(AND(IFERROR(DATEDIF(I$2,$B18,"M"),0)&lt;3,$B18&gt;=I$2),_xlfn.XLOOKUP(I$2,Hesap1!$B$2:$B$25,Hesap1!$E$2:$E$25),0)</f>
        <v>0</v>
      </c>
      <c r="J18">
        <f>IF(AND(IFERROR(DATEDIF(J$2,$B18,"M"),0)&lt;3,$B18&gt;=J$2),_xlfn.XLOOKUP(J$2,Hesap1!$B$2:$B$25,Hesap1!$E$2:$E$25),0)</f>
        <v>0</v>
      </c>
      <c r="K18">
        <f>IF(AND(IFERROR(DATEDIF(K$2,$B18,"M"),0)&lt;3,$B18&gt;=K$2),_xlfn.XLOOKUP(K$2,Hesap1!$B$2:$B$25,Hesap1!$E$2:$E$25),0)</f>
        <v>0</v>
      </c>
      <c r="L18">
        <f>IF(AND(IFERROR(DATEDIF(L$2,$B18,"M"),0)&lt;3,$B18&gt;=L$2),_xlfn.XLOOKUP(L$2,Hesap1!$B$2:$B$25,Hesap1!$E$2:$E$25),0)</f>
        <v>0</v>
      </c>
      <c r="M18">
        <f>IF(AND(IFERROR(DATEDIF(M$2,$B18,"M"),0)&lt;3,$B18&gt;=M$2),_xlfn.XLOOKUP(M$2,Hesap1!$B$2:$B$25,Hesap1!$E$2:$E$25),0)</f>
        <v>0</v>
      </c>
      <c r="N18">
        <f>IF(AND(IFERROR(DATEDIF(N$2,$B18,"M"),0)&lt;3,$B18&gt;=N$2),_xlfn.XLOOKUP(N$2,Hesap1!$B$2:$B$25,Hesap1!$E$2:$E$25),0)</f>
        <v>0</v>
      </c>
      <c r="O18">
        <f>IF(AND(IFERROR(DATEDIF(O$2,$B18,"M"),0)&lt;3,$B18&gt;=O$2),_xlfn.XLOOKUP(O$2,Hesap1!$B$2:$B$25,Hesap1!$E$2:$E$25),0)</f>
        <v>0</v>
      </c>
      <c r="P18">
        <f>IF(AND(IFERROR(DATEDIF(P$2,$B18,"M"),0)&lt;3,$B18&gt;=P$2),_xlfn.XLOOKUP(P$2,Hesap1!$B$2:$B$25,Hesap1!$E$2:$E$25),0)</f>
        <v>4020.6560780437162</v>
      </c>
      <c r="Q18">
        <f>IF(AND(IFERROR(DATEDIF(Q$2,$B18,"M"),0)&lt;3,$B18&gt;=Q$2),_xlfn.XLOOKUP(Q$2,Hesap1!$B$2:$B$25,Hesap1!$E$2:$E$25),0)</f>
        <v>3823.1128707597286</v>
      </c>
      <c r="R18">
        <f>IF(AND(IFERROR(DATEDIF(R$2,$B18,"M"),0)&lt;3,$B18&gt;=R$2),_xlfn.XLOOKUP(R$2,Hesap1!$B$2:$B$25,Hesap1!$E$2:$E$25),0)</f>
        <v>4190.4370154492826</v>
      </c>
      <c r="S18">
        <f>IF(AND(IFERROR(DATEDIF(S$2,$B18,"M"),0)&lt;3,$B18&gt;=S$2),_xlfn.XLOOKUP(S$2,Hesap1!$B$2:$B$25,Hesap1!$E$2:$E$25),0)</f>
        <v>0</v>
      </c>
      <c r="T18">
        <f>IF(AND(IFERROR(DATEDIF(T$2,$B18,"M"),0)&lt;3,$B18&gt;=T$2),_xlfn.XLOOKUP(T$2,Hesap1!$B$2:$B$25,Hesap1!$E$2:$E$25),0)</f>
        <v>0</v>
      </c>
      <c r="U18">
        <f>IF(AND(IFERROR(DATEDIF(U$2,$B18,"M"),0)&lt;3,$B18&gt;=U$2),_xlfn.XLOOKUP(U$2,Hesap1!$B$2:$B$25,Hesap1!$E$2:$E$25),0)</f>
        <v>0</v>
      </c>
      <c r="V18">
        <f>IF(AND(IFERROR(DATEDIF(V$2,$B18,"M"),0)&lt;3,$B18&gt;=V$2),_xlfn.XLOOKUP(V$2,Hesap1!$B$2:$B$25,Hesap1!$E$2:$E$25),0)</f>
        <v>0</v>
      </c>
      <c r="W18">
        <f>IF(AND(IFERROR(DATEDIF(W$2,$B18,"M"),0)&lt;3,$B18&gt;=W$2),_xlfn.XLOOKUP(W$2,Hesap1!$B$2:$B$25,Hesap1!$E$2:$E$25),0)</f>
        <v>0</v>
      </c>
      <c r="X18">
        <f>IF(AND(IFERROR(DATEDIF(X$2,$B18,"M"),0)&lt;3,$B18&gt;=X$2),_xlfn.XLOOKUP(X$2,Hesap1!$B$2:$B$25,Hesap1!$E$2:$E$25),0)</f>
        <v>0</v>
      </c>
      <c r="Y18">
        <f>IF(AND(IFERROR(DATEDIF(Y$2,$B18,"M"),0)&lt;3,$B18&gt;=Y$2),_xlfn.XLOOKUP(Y$2,Hesap1!$B$2:$B$25,Hesap1!$E$2:$E$25),0)</f>
        <v>0</v>
      </c>
      <c r="Z18">
        <f>IF(AND(IFERROR(DATEDIF(Z$2,$B18,"M"),0)&lt;3,$B18&gt;=Z$2),_xlfn.XLOOKUP(Z$2,Hesap1!$B$2:$B$25,Hesap1!$E$2:$E$25),0)</f>
        <v>0</v>
      </c>
      <c r="AA18" s="18">
        <f t="shared" si="0"/>
        <v>12034.205964252727</v>
      </c>
    </row>
    <row r="19" spans="1:27" x14ac:dyDescent="0.3">
      <c r="A19" s="37"/>
      <c r="B19" s="19">
        <v>45047</v>
      </c>
      <c r="C19">
        <f>IF(AND(IFERROR(DATEDIF(C$2,$B19,"M"),0)&lt;3,$B19&gt;=C$2),_xlfn.XLOOKUP(C$2,Hesap1!$B$2:$B$25,Hesap1!$E$2:$E$25),0)</f>
        <v>0</v>
      </c>
      <c r="D19">
        <f>IF(AND(IFERROR(DATEDIF(D$2,$B19,"M"),0)&lt;3,$B19&gt;=D$2),_xlfn.XLOOKUP(D$2,Hesap1!$B$2:$B$25,Hesap1!$E$2:$E$25),0)</f>
        <v>0</v>
      </c>
      <c r="E19">
        <f>IF(AND(IFERROR(DATEDIF(E$2,$B19,"M"),0)&lt;3,$B19&gt;=E$2),_xlfn.XLOOKUP(E$2,Hesap1!$B$2:$B$25,Hesap1!$E$2:$E$25),0)</f>
        <v>0</v>
      </c>
      <c r="F19">
        <f>IF(AND(IFERROR(DATEDIF(F$2,$B19,"M"),0)&lt;3,$B19&gt;=F$2),_xlfn.XLOOKUP(F$2,Hesap1!$B$2:$B$25,Hesap1!$E$2:$E$25),0)</f>
        <v>0</v>
      </c>
      <c r="G19">
        <f>IF(AND(IFERROR(DATEDIF(G$2,$B19,"M"),0)&lt;3,$B19&gt;=G$2),_xlfn.XLOOKUP(G$2,Hesap1!$B$2:$B$25,Hesap1!$E$2:$E$25),0)</f>
        <v>0</v>
      </c>
      <c r="H19">
        <f>IF(AND(IFERROR(DATEDIF(H$2,$B19,"M"),0)&lt;3,$B19&gt;=H$2),_xlfn.XLOOKUP(H$2,Hesap1!$B$2:$B$25,Hesap1!$E$2:$E$25),0)</f>
        <v>0</v>
      </c>
      <c r="I19">
        <f>IF(AND(IFERROR(DATEDIF(I$2,$B19,"M"),0)&lt;3,$B19&gt;=I$2),_xlfn.XLOOKUP(I$2,Hesap1!$B$2:$B$25,Hesap1!$E$2:$E$25),0)</f>
        <v>0</v>
      </c>
      <c r="J19">
        <f>IF(AND(IFERROR(DATEDIF(J$2,$B19,"M"),0)&lt;3,$B19&gt;=J$2),_xlfn.XLOOKUP(J$2,Hesap1!$B$2:$B$25,Hesap1!$E$2:$E$25),0)</f>
        <v>0</v>
      </c>
      <c r="K19">
        <f>IF(AND(IFERROR(DATEDIF(K$2,$B19,"M"),0)&lt;3,$B19&gt;=K$2),_xlfn.XLOOKUP(K$2,Hesap1!$B$2:$B$25,Hesap1!$E$2:$E$25),0)</f>
        <v>0</v>
      </c>
      <c r="L19">
        <f>IF(AND(IFERROR(DATEDIF(L$2,$B19,"M"),0)&lt;3,$B19&gt;=L$2),_xlfn.XLOOKUP(L$2,Hesap1!$B$2:$B$25,Hesap1!$E$2:$E$25),0)</f>
        <v>0</v>
      </c>
      <c r="M19">
        <f>IF(AND(IFERROR(DATEDIF(M$2,$B19,"M"),0)&lt;3,$B19&gt;=M$2),_xlfn.XLOOKUP(M$2,Hesap1!$B$2:$B$25,Hesap1!$E$2:$E$25),0)</f>
        <v>0</v>
      </c>
      <c r="N19">
        <f>IF(AND(IFERROR(DATEDIF(N$2,$B19,"M"),0)&lt;3,$B19&gt;=N$2),_xlfn.XLOOKUP(N$2,Hesap1!$B$2:$B$25,Hesap1!$E$2:$E$25),0)</f>
        <v>0</v>
      </c>
      <c r="O19">
        <f>IF(AND(IFERROR(DATEDIF(O$2,$B19,"M"),0)&lt;3,$B19&gt;=O$2),_xlfn.XLOOKUP(O$2,Hesap1!$B$2:$B$25,Hesap1!$E$2:$E$25),0)</f>
        <v>0</v>
      </c>
      <c r="P19">
        <f>IF(AND(IFERROR(DATEDIF(P$2,$B19,"M"),0)&lt;3,$B19&gt;=P$2),_xlfn.XLOOKUP(P$2,Hesap1!$B$2:$B$25,Hesap1!$E$2:$E$25),0)</f>
        <v>0</v>
      </c>
      <c r="Q19">
        <f>IF(AND(IFERROR(DATEDIF(Q$2,$B19,"M"),0)&lt;3,$B19&gt;=Q$2),_xlfn.XLOOKUP(Q$2,Hesap1!$B$2:$B$25,Hesap1!$E$2:$E$25),0)</f>
        <v>3823.1128707597286</v>
      </c>
      <c r="R19">
        <f>IF(AND(IFERROR(DATEDIF(R$2,$B19,"M"),0)&lt;3,$B19&gt;=R$2),_xlfn.XLOOKUP(R$2,Hesap1!$B$2:$B$25,Hesap1!$E$2:$E$25),0)</f>
        <v>4190.4370154492826</v>
      </c>
      <c r="S19">
        <f>IF(AND(IFERROR(DATEDIF(S$2,$B19,"M"),0)&lt;3,$B19&gt;=S$2),_xlfn.XLOOKUP(S$2,Hesap1!$B$2:$B$25,Hesap1!$E$2:$E$25),0)</f>
        <v>4286.2358145403205</v>
      </c>
      <c r="T19">
        <f>IF(AND(IFERROR(DATEDIF(T$2,$B19,"M"),0)&lt;3,$B19&gt;=T$2),_xlfn.XLOOKUP(T$2,Hesap1!$B$2:$B$25,Hesap1!$E$2:$E$25),0)</f>
        <v>0</v>
      </c>
      <c r="U19">
        <f>IF(AND(IFERROR(DATEDIF(U$2,$B19,"M"),0)&lt;3,$B19&gt;=U$2),_xlfn.XLOOKUP(U$2,Hesap1!$B$2:$B$25,Hesap1!$E$2:$E$25),0)</f>
        <v>0</v>
      </c>
      <c r="V19">
        <f>IF(AND(IFERROR(DATEDIF(V$2,$B19,"M"),0)&lt;3,$B19&gt;=V$2),_xlfn.XLOOKUP(V$2,Hesap1!$B$2:$B$25,Hesap1!$E$2:$E$25),0)</f>
        <v>0</v>
      </c>
      <c r="W19">
        <f>IF(AND(IFERROR(DATEDIF(W$2,$B19,"M"),0)&lt;3,$B19&gt;=W$2),_xlfn.XLOOKUP(W$2,Hesap1!$B$2:$B$25,Hesap1!$E$2:$E$25),0)</f>
        <v>0</v>
      </c>
      <c r="X19">
        <f>IF(AND(IFERROR(DATEDIF(X$2,$B19,"M"),0)&lt;3,$B19&gt;=X$2),_xlfn.XLOOKUP(X$2,Hesap1!$B$2:$B$25,Hesap1!$E$2:$E$25),0)</f>
        <v>0</v>
      </c>
      <c r="Y19">
        <f>IF(AND(IFERROR(DATEDIF(Y$2,$B19,"M"),0)&lt;3,$B19&gt;=Y$2),_xlfn.XLOOKUP(Y$2,Hesap1!$B$2:$B$25,Hesap1!$E$2:$E$25),0)</f>
        <v>0</v>
      </c>
      <c r="Z19">
        <f>IF(AND(IFERROR(DATEDIF(Z$2,$B19,"M"),0)&lt;3,$B19&gt;=Z$2),_xlfn.XLOOKUP(Z$2,Hesap1!$B$2:$B$25,Hesap1!$E$2:$E$25),0)</f>
        <v>0</v>
      </c>
      <c r="AA19" s="18">
        <f t="shared" si="0"/>
        <v>12299.785700749333</v>
      </c>
    </row>
    <row r="20" spans="1:27" x14ac:dyDescent="0.3">
      <c r="A20" s="37"/>
      <c r="B20" s="19">
        <v>45078</v>
      </c>
      <c r="C20">
        <f>IF(AND(IFERROR(DATEDIF(C$2,$B20,"M"),0)&lt;3,$B20&gt;=C$2),_xlfn.XLOOKUP(C$2,Hesap1!$B$2:$B$25,Hesap1!$E$2:$E$25),0)</f>
        <v>0</v>
      </c>
      <c r="D20">
        <f>IF(AND(IFERROR(DATEDIF(D$2,$B20,"M"),0)&lt;3,$B20&gt;=D$2),_xlfn.XLOOKUP(D$2,Hesap1!$B$2:$B$25,Hesap1!$E$2:$E$25),0)</f>
        <v>0</v>
      </c>
      <c r="E20">
        <f>IF(AND(IFERROR(DATEDIF(E$2,$B20,"M"),0)&lt;3,$B20&gt;=E$2),_xlfn.XLOOKUP(E$2,Hesap1!$B$2:$B$25,Hesap1!$E$2:$E$25),0)</f>
        <v>0</v>
      </c>
      <c r="F20">
        <f>IF(AND(IFERROR(DATEDIF(F$2,$B20,"M"),0)&lt;3,$B20&gt;=F$2),_xlfn.XLOOKUP(F$2,Hesap1!$B$2:$B$25,Hesap1!$E$2:$E$25),0)</f>
        <v>0</v>
      </c>
      <c r="G20">
        <f>IF(AND(IFERROR(DATEDIF(G$2,$B20,"M"),0)&lt;3,$B20&gt;=G$2),_xlfn.XLOOKUP(G$2,Hesap1!$B$2:$B$25,Hesap1!$E$2:$E$25),0)</f>
        <v>0</v>
      </c>
      <c r="H20">
        <f>IF(AND(IFERROR(DATEDIF(H$2,$B20,"M"),0)&lt;3,$B20&gt;=H$2),_xlfn.XLOOKUP(H$2,Hesap1!$B$2:$B$25,Hesap1!$E$2:$E$25),0)</f>
        <v>0</v>
      </c>
      <c r="I20">
        <f>IF(AND(IFERROR(DATEDIF(I$2,$B20,"M"),0)&lt;3,$B20&gt;=I$2),_xlfn.XLOOKUP(I$2,Hesap1!$B$2:$B$25,Hesap1!$E$2:$E$25),0)</f>
        <v>0</v>
      </c>
      <c r="J20">
        <f>IF(AND(IFERROR(DATEDIF(J$2,$B20,"M"),0)&lt;3,$B20&gt;=J$2),_xlfn.XLOOKUP(J$2,Hesap1!$B$2:$B$25,Hesap1!$E$2:$E$25),0)</f>
        <v>0</v>
      </c>
      <c r="K20">
        <f>IF(AND(IFERROR(DATEDIF(K$2,$B20,"M"),0)&lt;3,$B20&gt;=K$2),_xlfn.XLOOKUP(K$2,Hesap1!$B$2:$B$25,Hesap1!$E$2:$E$25),0)</f>
        <v>0</v>
      </c>
      <c r="L20">
        <f>IF(AND(IFERROR(DATEDIF(L$2,$B20,"M"),0)&lt;3,$B20&gt;=L$2),_xlfn.XLOOKUP(L$2,Hesap1!$B$2:$B$25,Hesap1!$E$2:$E$25),0)</f>
        <v>0</v>
      </c>
      <c r="M20">
        <f>IF(AND(IFERROR(DATEDIF(M$2,$B20,"M"),0)&lt;3,$B20&gt;=M$2),_xlfn.XLOOKUP(M$2,Hesap1!$B$2:$B$25,Hesap1!$E$2:$E$25),0)</f>
        <v>0</v>
      </c>
      <c r="N20">
        <f>IF(AND(IFERROR(DATEDIF(N$2,$B20,"M"),0)&lt;3,$B20&gt;=N$2),_xlfn.XLOOKUP(N$2,Hesap1!$B$2:$B$25,Hesap1!$E$2:$E$25),0)</f>
        <v>0</v>
      </c>
      <c r="O20">
        <f>IF(AND(IFERROR(DATEDIF(O$2,$B20,"M"),0)&lt;3,$B20&gt;=O$2),_xlfn.XLOOKUP(O$2,Hesap1!$B$2:$B$25,Hesap1!$E$2:$E$25),0)</f>
        <v>0</v>
      </c>
      <c r="P20">
        <f>IF(AND(IFERROR(DATEDIF(P$2,$B20,"M"),0)&lt;3,$B20&gt;=P$2),_xlfn.XLOOKUP(P$2,Hesap1!$B$2:$B$25,Hesap1!$E$2:$E$25),0)</f>
        <v>0</v>
      </c>
      <c r="Q20">
        <f>IF(AND(IFERROR(DATEDIF(Q$2,$B20,"M"),0)&lt;3,$B20&gt;=Q$2),_xlfn.XLOOKUP(Q$2,Hesap1!$B$2:$B$25,Hesap1!$E$2:$E$25),0)</f>
        <v>0</v>
      </c>
      <c r="R20">
        <f>IF(AND(IFERROR(DATEDIF(R$2,$B20,"M"),0)&lt;3,$B20&gt;=R$2),_xlfn.XLOOKUP(R$2,Hesap1!$B$2:$B$25,Hesap1!$E$2:$E$25),0)</f>
        <v>4190.4370154492826</v>
      </c>
      <c r="S20">
        <f>IF(AND(IFERROR(DATEDIF(S$2,$B20,"M"),0)&lt;3,$B20&gt;=S$2),_xlfn.XLOOKUP(S$2,Hesap1!$B$2:$B$25,Hesap1!$E$2:$E$25),0)</f>
        <v>4286.2358145403205</v>
      </c>
      <c r="T20">
        <f>IF(AND(IFERROR(DATEDIF(T$2,$B20,"M"),0)&lt;3,$B20&gt;=T$2),_xlfn.XLOOKUP(T$2,Hesap1!$B$2:$B$25,Hesap1!$E$2:$E$25),0)</f>
        <v>4526.1673521442726</v>
      </c>
      <c r="U20">
        <f>IF(AND(IFERROR(DATEDIF(U$2,$B20,"M"),0)&lt;3,$B20&gt;=U$2),_xlfn.XLOOKUP(U$2,Hesap1!$B$2:$B$25,Hesap1!$E$2:$E$25),0)</f>
        <v>0</v>
      </c>
      <c r="V20">
        <f>IF(AND(IFERROR(DATEDIF(V$2,$B20,"M"),0)&lt;3,$B20&gt;=V$2),_xlfn.XLOOKUP(V$2,Hesap1!$B$2:$B$25,Hesap1!$E$2:$E$25),0)</f>
        <v>0</v>
      </c>
      <c r="W20">
        <f>IF(AND(IFERROR(DATEDIF(W$2,$B20,"M"),0)&lt;3,$B20&gt;=W$2),_xlfn.XLOOKUP(W$2,Hesap1!$B$2:$B$25,Hesap1!$E$2:$E$25),0)</f>
        <v>0</v>
      </c>
      <c r="X20">
        <f>IF(AND(IFERROR(DATEDIF(X$2,$B20,"M"),0)&lt;3,$B20&gt;=X$2),_xlfn.XLOOKUP(X$2,Hesap1!$B$2:$B$25,Hesap1!$E$2:$E$25),0)</f>
        <v>0</v>
      </c>
      <c r="Y20">
        <f>IF(AND(IFERROR(DATEDIF(Y$2,$B20,"M"),0)&lt;3,$B20&gt;=Y$2),_xlfn.XLOOKUP(Y$2,Hesap1!$B$2:$B$25,Hesap1!$E$2:$E$25),0)</f>
        <v>0</v>
      </c>
      <c r="Z20">
        <f>IF(AND(IFERROR(DATEDIF(Z$2,$B20,"M"),0)&lt;3,$B20&gt;=Z$2),_xlfn.XLOOKUP(Z$2,Hesap1!$B$2:$B$25,Hesap1!$E$2:$E$25),0)</f>
        <v>0</v>
      </c>
      <c r="AA20" s="18">
        <f t="shared" si="0"/>
        <v>13002.840182133874</v>
      </c>
    </row>
    <row r="21" spans="1:27" x14ac:dyDescent="0.3">
      <c r="A21" s="37"/>
      <c r="B21" s="19">
        <v>45108</v>
      </c>
      <c r="C21">
        <f>IF(AND(IFERROR(DATEDIF(C$2,$B21,"M"),0)&lt;3,$B21&gt;=C$2),_xlfn.XLOOKUP(C$2,Hesap1!$B$2:$B$25,Hesap1!$E$2:$E$25),0)</f>
        <v>0</v>
      </c>
      <c r="D21">
        <f>IF(AND(IFERROR(DATEDIF(D$2,$B21,"M"),0)&lt;3,$B21&gt;=D$2),_xlfn.XLOOKUP(D$2,Hesap1!$B$2:$B$25,Hesap1!$E$2:$E$25),0)</f>
        <v>0</v>
      </c>
      <c r="E21">
        <f>IF(AND(IFERROR(DATEDIF(E$2,$B21,"M"),0)&lt;3,$B21&gt;=E$2),_xlfn.XLOOKUP(E$2,Hesap1!$B$2:$B$25,Hesap1!$E$2:$E$25),0)</f>
        <v>0</v>
      </c>
      <c r="F21">
        <f>IF(AND(IFERROR(DATEDIF(F$2,$B21,"M"),0)&lt;3,$B21&gt;=F$2),_xlfn.XLOOKUP(F$2,Hesap1!$B$2:$B$25,Hesap1!$E$2:$E$25),0)</f>
        <v>0</v>
      </c>
      <c r="G21">
        <f>IF(AND(IFERROR(DATEDIF(G$2,$B21,"M"),0)&lt;3,$B21&gt;=G$2),_xlfn.XLOOKUP(G$2,Hesap1!$B$2:$B$25,Hesap1!$E$2:$E$25),0)</f>
        <v>0</v>
      </c>
      <c r="H21">
        <f>IF(AND(IFERROR(DATEDIF(H$2,$B21,"M"),0)&lt;3,$B21&gt;=H$2),_xlfn.XLOOKUP(H$2,Hesap1!$B$2:$B$25,Hesap1!$E$2:$E$25),0)</f>
        <v>0</v>
      </c>
      <c r="I21">
        <f>IF(AND(IFERROR(DATEDIF(I$2,$B21,"M"),0)&lt;3,$B21&gt;=I$2),_xlfn.XLOOKUP(I$2,Hesap1!$B$2:$B$25,Hesap1!$E$2:$E$25),0)</f>
        <v>0</v>
      </c>
      <c r="J21">
        <f>IF(AND(IFERROR(DATEDIF(J$2,$B21,"M"),0)&lt;3,$B21&gt;=J$2),_xlfn.XLOOKUP(J$2,Hesap1!$B$2:$B$25,Hesap1!$E$2:$E$25),0)</f>
        <v>0</v>
      </c>
      <c r="K21">
        <f>IF(AND(IFERROR(DATEDIF(K$2,$B21,"M"),0)&lt;3,$B21&gt;=K$2),_xlfn.XLOOKUP(K$2,Hesap1!$B$2:$B$25,Hesap1!$E$2:$E$25),0)</f>
        <v>0</v>
      </c>
      <c r="L21">
        <f>IF(AND(IFERROR(DATEDIF(L$2,$B21,"M"),0)&lt;3,$B21&gt;=L$2),_xlfn.XLOOKUP(L$2,Hesap1!$B$2:$B$25,Hesap1!$E$2:$E$25),0)</f>
        <v>0</v>
      </c>
      <c r="M21">
        <f>IF(AND(IFERROR(DATEDIF(M$2,$B21,"M"),0)&lt;3,$B21&gt;=M$2),_xlfn.XLOOKUP(M$2,Hesap1!$B$2:$B$25,Hesap1!$E$2:$E$25),0)</f>
        <v>0</v>
      </c>
      <c r="N21">
        <f>IF(AND(IFERROR(DATEDIF(N$2,$B21,"M"),0)&lt;3,$B21&gt;=N$2),_xlfn.XLOOKUP(N$2,Hesap1!$B$2:$B$25,Hesap1!$E$2:$E$25),0)</f>
        <v>0</v>
      </c>
      <c r="O21">
        <f>IF(AND(IFERROR(DATEDIF(O$2,$B21,"M"),0)&lt;3,$B21&gt;=O$2),_xlfn.XLOOKUP(O$2,Hesap1!$B$2:$B$25,Hesap1!$E$2:$E$25),0)</f>
        <v>0</v>
      </c>
      <c r="P21">
        <f>IF(AND(IFERROR(DATEDIF(P$2,$B21,"M"),0)&lt;3,$B21&gt;=P$2),_xlfn.XLOOKUP(P$2,Hesap1!$B$2:$B$25,Hesap1!$E$2:$E$25),0)</f>
        <v>0</v>
      </c>
      <c r="Q21">
        <f>IF(AND(IFERROR(DATEDIF(Q$2,$B21,"M"),0)&lt;3,$B21&gt;=Q$2),_xlfn.XLOOKUP(Q$2,Hesap1!$B$2:$B$25,Hesap1!$E$2:$E$25),0)</f>
        <v>0</v>
      </c>
      <c r="R21">
        <f>IF(AND(IFERROR(DATEDIF(R$2,$B21,"M"),0)&lt;3,$B21&gt;=R$2),_xlfn.XLOOKUP(R$2,Hesap1!$B$2:$B$25,Hesap1!$E$2:$E$25),0)</f>
        <v>0</v>
      </c>
      <c r="S21">
        <f>IF(AND(IFERROR(DATEDIF(S$2,$B21,"M"),0)&lt;3,$B21&gt;=S$2),_xlfn.XLOOKUP(S$2,Hesap1!$B$2:$B$25,Hesap1!$E$2:$E$25),0)</f>
        <v>4286.2358145403205</v>
      </c>
      <c r="T21">
        <f>IF(AND(IFERROR(DATEDIF(T$2,$B21,"M"),0)&lt;3,$B21&gt;=T$2),_xlfn.XLOOKUP(T$2,Hesap1!$B$2:$B$25,Hesap1!$E$2:$E$25),0)</f>
        <v>4526.1673521442726</v>
      </c>
      <c r="U21">
        <f>IF(AND(IFERROR(DATEDIF(U$2,$B21,"M"),0)&lt;3,$B21&gt;=U$2),_xlfn.XLOOKUP(U$2,Hesap1!$B$2:$B$25,Hesap1!$E$2:$E$25),0)</f>
        <v>5544.311526096807</v>
      </c>
      <c r="V21">
        <f>IF(AND(IFERROR(DATEDIF(V$2,$B21,"M"),0)&lt;3,$B21&gt;=V$2),_xlfn.XLOOKUP(V$2,Hesap1!$B$2:$B$25,Hesap1!$E$2:$E$25),0)</f>
        <v>0</v>
      </c>
      <c r="W21">
        <f>IF(AND(IFERROR(DATEDIF(W$2,$B21,"M"),0)&lt;3,$B21&gt;=W$2),_xlfn.XLOOKUP(W$2,Hesap1!$B$2:$B$25,Hesap1!$E$2:$E$25),0)</f>
        <v>0</v>
      </c>
      <c r="X21">
        <f>IF(AND(IFERROR(DATEDIF(X$2,$B21,"M"),0)&lt;3,$B21&gt;=X$2),_xlfn.XLOOKUP(X$2,Hesap1!$B$2:$B$25,Hesap1!$E$2:$E$25),0)</f>
        <v>0</v>
      </c>
      <c r="Y21">
        <f>IF(AND(IFERROR(DATEDIF(Y$2,$B21,"M"),0)&lt;3,$B21&gt;=Y$2),_xlfn.XLOOKUP(Y$2,Hesap1!$B$2:$B$25,Hesap1!$E$2:$E$25),0)</f>
        <v>0</v>
      </c>
      <c r="Z21">
        <f>IF(AND(IFERROR(DATEDIF(Z$2,$B21,"M"),0)&lt;3,$B21&gt;=Z$2),_xlfn.XLOOKUP(Z$2,Hesap1!$B$2:$B$25,Hesap1!$E$2:$E$25),0)</f>
        <v>0</v>
      </c>
      <c r="AA21" s="18">
        <f t="shared" si="0"/>
        <v>14356.714692781399</v>
      </c>
    </row>
    <row r="22" spans="1:27" x14ac:dyDescent="0.3">
      <c r="A22" s="37"/>
      <c r="B22" s="19">
        <v>45139</v>
      </c>
      <c r="C22">
        <f>IF(AND(IFERROR(DATEDIF(C$2,$B22,"M"),0)&lt;3,$B22&gt;=C$2),_xlfn.XLOOKUP(C$2,Hesap1!$B$2:$B$25,Hesap1!$E$2:$E$25),0)</f>
        <v>0</v>
      </c>
      <c r="D22">
        <f>IF(AND(IFERROR(DATEDIF(D$2,$B22,"M"),0)&lt;3,$B22&gt;=D$2),_xlfn.XLOOKUP(D$2,Hesap1!$B$2:$B$25,Hesap1!$E$2:$E$25),0)</f>
        <v>0</v>
      </c>
      <c r="E22">
        <f>IF(AND(IFERROR(DATEDIF(E$2,$B22,"M"),0)&lt;3,$B22&gt;=E$2),_xlfn.XLOOKUP(E$2,Hesap1!$B$2:$B$25,Hesap1!$E$2:$E$25),0)</f>
        <v>0</v>
      </c>
      <c r="F22">
        <f>IF(AND(IFERROR(DATEDIF(F$2,$B22,"M"),0)&lt;3,$B22&gt;=F$2),_xlfn.XLOOKUP(F$2,Hesap1!$B$2:$B$25,Hesap1!$E$2:$E$25),0)</f>
        <v>0</v>
      </c>
      <c r="G22">
        <f>IF(AND(IFERROR(DATEDIF(G$2,$B22,"M"),0)&lt;3,$B22&gt;=G$2),_xlfn.XLOOKUP(G$2,Hesap1!$B$2:$B$25,Hesap1!$E$2:$E$25),0)</f>
        <v>0</v>
      </c>
      <c r="H22">
        <f>IF(AND(IFERROR(DATEDIF(H$2,$B22,"M"),0)&lt;3,$B22&gt;=H$2),_xlfn.XLOOKUP(H$2,Hesap1!$B$2:$B$25,Hesap1!$E$2:$E$25),0)</f>
        <v>0</v>
      </c>
      <c r="I22">
        <f>IF(AND(IFERROR(DATEDIF(I$2,$B22,"M"),0)&lt;3,$B22&gt;=I$2),_xlfn.XLOOKUP(I$2,Hesap1!$B$2:$B$25,Hesap1!$E$2:$E$25),0)</f>
        <v>0</v>
      </c>
      <c r="J22">
        <f>IF(AND(IFERROR(DATEDIF(J$2,$B22,"M"),0)&lt;3,$B22&gt;=J$2),_xlfn.XLOOKUP(J$2,Hesap1!$B$2:$B$25,Hesap1!$E$2:$E$25),0)</f>
        <v>0</v>
      </c>
      <c r="K22">
        <f>IF(AND(IFERROR(DATEDIF(K$2,$B22,"M"),0)&lt;3,$B22&gt;=K$2),_xlfn.XLOOKUP(K$2,Hesap1!$B$2:$B$25,Hesap1!$E$2:$E$25),0)</f>
        <v>0</v>
      </c>
      <c r="L22">
        <f>IF(AND(IFERROR(DATEDIF(L$2,$B22,"M"),0)&lt;3,$B22&gt;=L$2),_xlfn.XLOOKUP(L$2,Hesap1!$B$2:$B$25,Hesap1!$E$2:$E$25),0)</f>
        <v>0</v>
      </c>
      <c r="M22">
        <f>IF(AND(IFERROR(DATEDIF(M$2,$B22,"M"),0)&lt;3,$B22&gt;=M$2),_xlfn.XLOOKUP(M$2,Hesap1!$B$2:$B$25,Hesap1!$E$2:$E$25),0)</f>
        <v>0</v>
      </c>
      <c r="N22">
        <f>IF(AND(IFERROR(DATEDIF(N$2,$B22,"M"),0)&lt;3,$B22&gt;=N$2),_xlfn.XLOOKUP(N$2,Hesap1!$B$2:$B$25,Hesap1!$E$2:$E$25),0)</f>
        <v>0</v>
      </c>
      <c r="O22">
        <f>IF(AND(IFERROR(DATEDIF(O$2,$B22,"M"),0)&lt;3,$B22&gt;=O$2),_xlfn.XLOOKUP(O$2,Hesap1!$B$2:$B$25,Hesap1!$E$2:$E$25),0)</f>
        <v>0</v>
      </c>
      <c r="P22">
        <f>IF(AND(IFERROR(DATEDIF(P$2,$B22,"M"),0)&lt;3,$B22&gt;=P$2),_xlfn.XLOOKUP(P$2,Hesap1!$B$2:$B$25,Hesap1!$E$2:$E$25),0)</f>
        <v>0</v>
      </c>
      <c r="Q22">
        <f>IF(AND(IFERROR(DATEDIF(Q$2,$B22,"M"),0)&lt;3,$B22&gt;=Q$2),_xlfn.XLOOKUP(Q$2,Hesap1!$B$2:$B$25,Hesap1!$E$2:$E$25),0)</f>
        <v>0</v>
      </c>
      <c r="R22">
        <f>IF(AND(IFERROR(DATEDIF(R$2,$B22,"M"),0)&lt;3,$B22&gt;=R$2),_xlfn.XLOOKUP(R$2,Hesap1!$B$2:$B$25,Hesap1!$E$2:$E$25),0)</f>
        <v>0</v>
      </c>
      <c r="S22">
        <f>IF(AND(IFERROR(DATEDIF(S$2,$B22,"M"),0)&lt;3,$B22&gt;=S$2),_xlfn.XLOOKUP(S$2,Hesap1!$B$2:$B$25,Hesap1!$E$2:$E$25),0)</f>
        <v>0</v>
      </c>
      <c r="T22">
        <f>IF(AND(IFERROR(DATEDIF(T$2,$B22,"M"),0)&lt;3,$B22&gt;=T$2),_xlfn.XLOOKUP(T$2,Hesap1!$B$2:$B$25,Hesap1!$E$2:$E$25),0)</f>
        <v>4526.1673521442726</v>
      </c>
      <c r="U22">
        <f>IF(AND(IFERROR(DATEDIF(U$2,$B22,"M"),0)&lt;3,$B22&gt;=U$2),_xlfn.XLOOKUP(U$2,Hesap1!$B$2:$B$25,Hesap1!$E$2:$E$25),0)</f>
        <v>5544.311526096807</v>
      </c>
      <c r="V22">
        <f>IF(AND(IFERROR(DATEDIF(V$2,$B22,"M"),0)&lt;3,$B22&gt;=V$2),_xlfn.XLOOKUP(V$2,Hesap1!$B$2:$B$25,Hesap1!$E$2:$E$25),0)</f>
        <v>5865.4364947253225</v>
      </c>
      <c r="W22">
        <f>IF(AND(IFERROR(DATEDIF(W$2,$B22,"M"),0)&lt;3,$B22&gt;=W$2),_xlfn.XLOOKUP(W$2,Hesap1!$B$2:$B$25,Hesap1!$E$2:$E$25),0)</f>
        <v>0</v>
      </c>
      <c r="X22">
        <f>IF(AND(IFERROR(DATEDIF(X$2,$B22,"M"),0)&lt;3,$B22&gt;=X$2),_xlfn.XLOOKUP(X$2,Hesap1!$B$2:$B$25,Hesap1!$E$2:$E$25),0)</f>
        <v>0</v>
      </c>
      <c r="Y22">
        <f>IF(AND(IFERROR(DATEDIF(Y$2,$B22,"M"),0)&lt;3,$B22&gt;=Y$2),_xlfn.XLOOKUP(Y$2,Hesap1!$B$2:$B$25,Hesap1!$E$2:$E$25),0)</f>
        <v>0</v>
      </c>
      <c r="Z22">
        <f>IF(AND(IFERROR(DATEDIF(Z$2,$B22,"M"),0)&lt;3,$B22&gt;=Z$2),_xlfn.XLOOKUP(Z$2,Hesap1!$B$2:$B$25,Hesap1!$E$2:$E$25),0)</f>
        <v>0</v>
      </c>
      <c r="AA22" s="18">
        <f t="shared" si="0"/>
        <v>15935.915372966403</v>
      </c>
    </row>
    <row r="23" spans="1:27" x14ac:dyDescent="0.3">
      <c r="A23" s="37"/>
      <c r="B23" s="19">
        <v>45170</v>
      </c>
      <c r="C23">
        <f>IF(AND(IFERROR(DATEDIF(C$2,$B23,"M"),0)&lt;3,$B23&gt;=C$2),_xlfn.XLOOKUP(C$2,Hesap1!$B$2:$B$25,Hesap1!$E$2:$E$25),0)</f>
        <v>0</v>
      </c>
      <c r="D23">
        <f>IF(AND(IFERROR(DATEDIF(D$2,$B23,"M"),0)&lt;3,$B23&gt;=D$2),_xlfn.XLOOKUP(D$2,Hesap1!$B$2:$B$25,Hesap1!$E$2:$E$25),0)</f>
        <v>0</v>
      </c>
      <c r="E23">
        <f>IF(AND(IFERROR(DATEDIF(E$2,$B23,"M"),0)&lt;3,$B23&gt;=E$2),_xlfn.XLOOKUP(E$2,Hesap1!$B$2:$B$25,Hesap1!$E$2:$E$25),0)</f>
        <v>0</v>
      </c>
      <c r="F23">
        <f>IF(AND(IFERROR(DATEDIF(F$2,$B23,"M"),0)&lt;3,$B23&gt;=F$2),_xlfn.XLOOKUP(F$2,Hesap1!$B$2:$B$25,Hesap1!$E$2:$E$25),0)</f>
        <v>0</v>
      </c>
      <c r="G23">
        <f>IF(AND(IFERROR(DATEDIF(G$2,$B23,"M"),0)&lt;3,$B23&gt;=G$2),_xlfn.XLOOKUP(G$2,Hesap1!$B$2:$B$25,Hesap1!$E$2:$E$25),0)</f>
        <v>0</v>
      </c>
      <c r="H23">
        <f>IF(AND(IFERROR(DATEDIF(H$2,$B23,"M"),0)&lt;3,$B23&gt;=H$2),_xlfn.XLOOKUP(H$2,Hesap1!$B$2:$B$25,Hesap1!$E$2:$E$25),0)</f>
        <v>0</v>
      </c>
      <c r="I23">
        <f>IF(AND(IFERROR(DATEDIF(I$2,$B23,"M"),0)&lt;3,$B23&gt;=I$2),_xlfn.XLOOKUP(I$2,Hesap1!$B$2:$B$25,Hesap1!$E$2:$E$25),0)</f>
        <v>0</v>
      </c>
      <c r="J23">
        <f>IF(AND(IFERROR(DATEDIF(J$2,$B23,"M"),0)&lt;3,$B23&gt;=J$2),_xlfn.XLOOKUP(J$2,Hesap1!$B$2:$B$25,Hesap1!$E$2:$E$25),0)</f>
        <v>0</v>
      </c>
      <c r="K23">
        <f>IF(AND(IFERROR(DATEDIF(K$2,$B23,"M"),0)&lt;3,$B23&gt;=K$2),_xlfn.XLOOKUP(K$2,Hesap1!$B$2:$B$25,Hesap1!$E$2:$E$25),0)</f>
        <v>0</v>
      </c>
      <c r="L23">
        <f>IF(AND(IFERROR(DATEDIF(L$2,$B23,"M"),0)&lt;3,$B23&gt;=L$2),_xlfn.XLOOKUP(L$2,Hesap1!$B$2:$B$25,Hesap1!$E$2:$E$25),0)</f>
        <v>0</v>
      </c>
      <c r="M23">
        <f>IF(AND(IFERROR(DATEDIF(M$2,$B23,"M"),0)&lt;3,$B23&gt;=M$2),_xlfn.XLOOKUP(M$2,Hesap1!$B$2:$B$25,Hesap1!$E$2:$E$25),0)</f>
        <v>0</v>
      </c>
      <c r="N23">
        <f>IF(AND(IFERROR(DATEDIF(N$2,$B23,"M"),0)&lt;3,$B23&gt;=N$2),_xlfn.XLOOKUP(N$2,Hesap1!$B$2:$B$25,Hesap1!$E$2:$E$25),0)</f>
        <v>0</v>
      </c>
      <c r="O23">
        <f>IF(AND(IFERROR(DATEDIF(O$2,$B23,"M"),0)&lt;3,$B23&gt;=O$2),_xlfn.XLOOKUP(O$2,Hesap1!$B$2:$B$25,Hesap1!$E$2:$E$25),0)</f>
        <v>0</v>
      </c>
      <c r="P23">
        <f>IF(AND(IFERROR(DATEDIF(P$2,$B23,"M"),0)&lt;3,$B23&gt;=P$2),_xlfn.XLOOKUP(P$2,Hesap1!$B$2:$B$25,Hesap1!$E$2:$E$25),0)</f>
        <v>0</v>
      </c>
      <c r="Q23">
        <f>IF(AND(IFERROR(DATEDIF(Q$2,$B23,"M"),0)&lt;3,$B23&gt;=Q$2),_xlfn.XLOOKUP(Q$2,Hesap1!$B$2:$B$25,Hesap1!$E$2:$E$25),0)</f>
        <v>0</v>
      </c>
      <c r="R23">
        <f>IF(AND(IFERROR(DATEDIF(R$2,$B23,"M"),0)&lt;3,$B23&gt;=R$2),_xlfn.XLOOKUP(R$2,Hesap1!$B$2:$B$25,Hesap1!$E$2:$E$25),0)</f>
        <v>0</v>
      </c>
      <c r="S23">
        <f>IF(AND(IFERROR(DATEDIF(S$2,$B23,"M"),0)&lt;3,$B23&gt;=S$2),_xlfn.XLOOKUP(S$2,Hesap1!$B$2:$B$25,Hesap1!$E$2:$E$25),0)</f>
        <v>0</v>
      </c>
      <c r="T23">
        <f>IF(AND(IFERROR(DATEDIF(T$2,$B23,"M"),0)&lt;3,$B23&gt;=T$2),_xlfn.XLOOKUP(T$2,Hesap1!$B$2:$B$25,Hesap1!$E$2:$E$25),0)</f>
        <v>0</v>
      </c>
      <c r="U23">
        <f>IF(AND(IFERROR(DATEDIF(U$2,$B23,"M"),0)&lt;3,$B23&gt;=U$2),_xlfn.XLOOKUP(U$2,Hesap1!$B$2:$B$25,Hesap1!$E$2:$E$25),0)</f>
        <v>5544.311526096807</v>
      </c>
      <c r="V23">
        <f>IF(AND(IFERROR(DATEDIF(V$2,$B23,"M"),0)&lt;3,$B23&gt;=V$2),_xlfn.XLOOKUP(V$2,Hesap1!$B$2:$B$25,Hesap1!$E$2:$E$25),0)</f>
        <v>5865.4364947253225</v>
      </c>
      <c r="W23">
        <f>IF(AND(IFERROR(DATEDIF(W$2,$B23,"M"),0)&lt;3,$B23&gt;=W$2),_xlfn.XLOOKUP(W$2,Hesap1!$B$2:$B$25,Hesap1!$E$2:$E$25),0)</f>
        <v>5744.1446895546187</v>
      </c>
      <c r="X23">
        <f>IF(AND(IFERROR(DATEDIF(X$2,$B23,"M"),0)&lt;3,$B23&gt;=X$2),_xlfn.XLOOKUP(X$2,Hesap1!$B$2:$B$25,Hesap1!$E$2:$E$25),0)</f>
        <v>0</v>
      </c>
      <c r="Y23">
        <f>IF(AND(IFERROR(DATEDIF(Y$2,$B23,"M"),0)&lt;3,$B23&gt;=Y$2),_xlfn.XLOOKUP(Y$2,Hesap1!$B$2:$B$25,Hesap1!$E$2:$E$25),0)</f>
        <v>0</v>
      </c>
      <c r="Z23">
        <f>IF(AND(IFERROR(DATEDIF(Z$2,$B23,"M"),0)&lt;3,$B23&gt;=Z$2),_xlfn.XLOOKUP(Z$2,Hesap1!$B$2:$B$25,Hesap1!$E$2:$E$25),0)</f>
        <v>0</v>
      </c>
      <c r="AA23" s="18">
        <f t="shared" si="0"/>
        <v>17153.892710376749</v>
      </c>
    </row>
    <row r="24" spans="1:27" x14ac:dyDescent="0.3">
      <c r="A24" s="37"/>
      <c r="B24" s="19">
        <v>45200</v>
      </c>
      <c r="C24">
        <f>IF(AND(IFERROR(DATEDIF(C$2,$B24,"M"),0)&lt;3,$B24&gt;=C$2),_xlfn.XLOOKUP(C$2,Hesap1!$B$2:$B$25,Hesap1!$E$2:$E$25),0)</f>
        <v>0</v>
      </c>
      <c r="D24">
        <f>IF(AND(IFERROR(DATEDIF(D$2,$B24,"M"),0)&lt;3,$B24&gt;=D$2),_xlfn.XLOOKUP(D$2,Hesap1!$B$2:$B$25,Hesap1!$E$2:$E$25),0)</f>
        <v>0</v>
      </c>
      <c r="E24">
        <f>IF(AND(IFERROR(DATEDIF(E$2,$B24,"M"),0)&lt;3,$B24&gt;=E$2),_xlfn.XLOOKUP(E$2,Hesap1!$B$2:$B$25,Hesap1!$E$2:$E$25),0)</f>
        <v>0</v>
      </c>
      <c r="F24">
        <f>IF(AND(IFERROR(DATEDIF(F$2,$B24,"M"),0)&lt;3,$B24&gt;=F$2),_xlfn.XLOOKUP(F$2,Hesap1!$B$2:$B$25,Hesap1!$E$2:$E$25),0)</f>
        <v>0</v>
      </c>
      <c r="G24">
        <f>IF(AND(IFERROR(DATEDIF(G$2,$B24,"M"),0)&lt;3,$B24&gt;=G$2),_xlfn.XLOOKUP(G$2,Hesap1!$B$2:$B$25,Hesap1!$E$2:$E$25),0)</f>
        <v>0</v>
      </c>
      <c r="H24">
        <f>IF(AND(IFERROR(DATEDIF(H$2,$B24,"M"),0)&lt;3,$B24&gt;=H$2),_xlfn.XLOOKUP(H$2,Hesap1!$B$2:$B$25,Hesap1!$E$2:$E$25),0)</f>
        <v>0</v>
      </c>
      <c r="I24">
        <f>IF(AND(IFERROR(DATEDIF(I$2,$B24,"M"),0)&lt;3,$B24&gt;=I$2),_xlfn.XLOOKUP(I$2,Hesap1!$B$2:$B$25,Hesap1!$E$2:$E$25),0)</f>
        <v>0</v>
      </c>
      <c r="J24">
        <f>IF(AND(IFERROR(DATEDIF(J$2,$B24,"M"),0)&lt;3,$B24&gt;=J$2),_xlfn.XLOOKUP(J$2,Hesap1!$B$2:$B$25,Hesap1!$E$2:$E$25),0)</f>
        <v>0</v>
      </c>
      <c r="K24">
        <f>IF(AND(IFERROR(DATEDIF(K$2,$B24,"M"),0)&lt;3,$B24&gt;=K$2),_xlfn.XLOOKUP(K$2,Hesap1!$B$2:$B$25,Hesap1!$E$2:$E$25),0)</f>
        <v>0</v>
      </c>
      <c r="L24">
        <f>IF(AND(IFERROR(DATEDIF(L$2,$B24,"M"),0)&lt;3,$B24&gt;=L$2),_xlfn.XLOOKUP(L$2,Hesap1!$B$2:$B$25,Hesap1!$E$2:$E$25),0)</f>
        <v>0</v>
      </c>
      <c r="M24">
        <f>IF(AND(IFERROR(DATEDIF(M$2,$B24,"M"),0)&lt;3,$B24&gt;=M$2),_xlfn.XLOOKUP(M$2,Hesap1!$B$2:$B$25,Hesap1!$E$2:$E$25),0)</f>
        <v>0</v>
      </c>
      <c r="N24">
        <f>IF(AND(IFERROR(DATEDIF(N$2,$B24,"M"),0)&lt;3,$B24&gt;=N$2),_xlfn.XLOOKUP(N$2,Hesap1!$B$2:$B$25,Hesap1!$E$2:$E$25),0)</f>
        <v>0</v>
      </c>
      <c r="O24">
        <f>IF(AND(IFERROR(DATEDIF(O$2,$B24,"M"),0)&lt;3,$B24&gt;=O$2),_xlfn.XLOOKUP(O$2,Hesap1!$B$2:$B$25,Hesap1!$E$2:$E$25),0)</f>
        <v>0</v>
      </c>
      <c r="P24">
        <f>IF(AND(IFERROR(DATEDIF(P$2,$B24,"M"),0)&lt;3,$B24&gt;=P$2),_xlfn.XLOOKUP(P$2,Hesap1!$B$2:$B$25,Hesap1!$E$2:$E$25),0)</f>
        <v>0</v>
      </c>
      <c r="Q24">
        <f>IF(AND(IFERROR(DATEDIF(Q$2,$B24,"M"),0)&lt;3,$B24&gt;=Q$2),_xlfn.XLOOKUP(Q$2,Hesap1!$B$2:$B$25,Hesap1!$E$2:$E$25),0)</f>
        <v>0</v>
      </c>
      <c r="R24">
        <f>IF(AND(IFERROR(DATEDIF(R$2,$B24,"M"),0)&lt;3,$B24&gt;=R$2),_xlfn.XLOOKUP(R$2,Hesap1!$B$2:$B$25,Hesap1!$E$2:$E$25),0)</f>
        <v>0</v>
      </c>
      <c r="S24">
        <f>IF(AND(IFERROR(DATEDIF(S$2,$B24,"M"),0)&lt;3,$B24&gt;=S$2),_xlfn.XLOOKUP(S$2,Hesap1!$B$2:$B$25,Hesap1!$E$2:$E$25),0)</f>
        <v>0</v>
      </c>
      <c r="T24">
        <f>IF(AND(IFERROR(DATEDIF(T$2,$B24,"M"),0)&lt;3,$B24&gt;=T$2),_xlfn.XLOOKUP(T$2,Hesap1!$B$2:$B$25,Hesap1!$E$2:$E$25),0)</f>
        <v>0</v>
      </c>
      <c r="U24">
        <f>IF(AND(IFERROR(DATEDIF(U$2,$B24,"M"),0)&lt;3,$B24&gt;=U$2),_xlfn.XLOOKUP(U$2,Hesap1!$B$2:$B$25,Hesap1!$E$2:$E$25),0)</f>
        <v>0</v>
      </c>
      <c r="V24">
        <f>IF(AND(IFERROR(DATEDIF(V$2,$B24,"M"),0)&lt;3,$B24&gt;=V$2),_xlfn.XLOOKUP(V$2,Hesap1!$B$2:$B$25,Hesap1!$E$2:$E$25),0)</f>
        <v>5865.4364947253225</v>
      </c>
      <c r="W24">
        <f>IF(AND(IFERROR(DATEDIF(W$2,$B24,"M"),0)&lt;3,$B24&gt;=W$2),_xlfn.XLOOKUP(W$2,Hesap1!$B$2:$B$25,Hesap1!$E$2:$E$25),0)</f>
        <v>5744.1446895546187</v>
      </c>
      <c r="X24">
        <f>IF(AND(IFERROR(DATEDIF(X$2,$B24,"M"),0)&lt;3,$B24&gt;=X$2),_xlfn.XLOOKUP(X$2,Hesap1!$B$2:$B$25,Hesap1!$E$2:$E$25),0)</f>
        <v>5621.4561490670503</v>
      </c>
      <c r="Y24">
        <f>IF(AND(IFERROR(DATEDIF(Y$2,$B24,"M"),0)&lt;3,$B24&gt;=Y$2),_xlfn.XLOOKUP(Y$2,Hesap1!$B$2:$B$25,Hesap1!$E$2:$E$25),0)</f>
        <v>0</v>
      </c>
      <c r="Z24">
        <f>IF(AND(IFERROR(DATEDIF(Z$2,$B24,"M"),0)&lt;3,$B24&gt;=Z$2),_xlfn.XLOOKUP(Z$2,Hesap1!$B$2:$B$25,Hesap1!$E$2:$E$25),0)</f>
        <v>0</v>
      </c>
      <c r="AA24" s="18">
        <f t="shared" si="0"/>
        <v>17231.037333346991</v>
      </c>
    </row>
    <row r="25" spans="1:27" x14ac:dyDescent="0.3">
      <c r="A25" s="37"/>
      <c r="B25" s="19">
        <v>45231</v>
      </c>
      <c r="C25">
        <f>IF(AND(IFERROR(DATEDIF(C$2,$B25,"M"),0)&lt;3,$B25&gt;=C$2),_xlfn.XLOOKUP(C$2,Hesap1!$B$2:$B$25,Hesap1!$E$2:$E$25),0)</f>
        <v>0</v>
      </c>
      <c r="D25">
        <f>IF(AND(IFERROR(DATEDIF(D$2,$B25,"M"),0)&lt;3,$B25&gt;=D$2),_xlfn.XLOOKUP(D$2,Hesap1!$B$2:$B$25,Hesap1!$E$2:$E$25),0)</f>
        <v>0</v>
      </c>
      <c r="E25">
        <f>IF(AND(IFERROR(DATEDIF(E$2,$B25,"M"),0)&lt;3,$B25&gt;=E$2),_xlfn.XLOOKUP(E$2,Hesap1!$B$2:$B$25,Hesap1!$E$2:$E$25),0)</f>
        <v>0</v>
      </c>
      <c r="F25">
        <f>IF(AND(IFERROR(DATEDIF(F$2,$B25,"M"),0)&lt;3,$B25&gt;=F$2),_xlfn.XLOOKUP(F$2,Hesap1!$B$2:$B$25,Hesap1!$E$2:$E$25),0)</f>
        <v>0</v>
      </c>
      <c r="G25">
        <f>IF(AND(IFERROR(DATEDIF(G$2,$B25,"M"),0)&lt;3,$B25&gt;=G$2),_xlfn.XLOOKUP(G$2,Hesap1!$B$2:$B$25,Hesap1!$E$2:$E$25),0)</f>
        <v>0</v>
      </c>
      <c r="H25">
        <f>IF(AND(IFERROR(DATEDIF(H$2,$B25,"M"),0)&lt;3,$B25&gt;=H$2),_xlfn.XLOOKUP(H$2,Hesap1!$B$2:$B$25,Hesap1!$E$2:$E$25),0)</f>
        <v>0</v>
      </c>
      <c r="I25">
        <f>IF(AND(IFERROR(DATEDIF(I$2,$B25,"M"),0)&lt;3,$B25&gt;=I$2),_xlfn.XLOOKUP(I$2,Hesap1!$B$2:$B$25,Hesap1!$E$2:$E$25),0)</f>
        <v>0</v>
      </c>
      <c r="J25">
        <f>IF(AND(IFERROR(DATEDIF(J$2,$B25,"M"),0)&lt;3,$B25&gt;=J$2),_xlfn.XLOOKUP(J$2,Hesap1!$B$2:$B$25,Hesap1!$E$2:$E$25),0)</f>
        <v>0</v>
      </c>
      <c r="K25">
        <f>IF(AND(IFERROR(DATEDIF(K$2,$B25,"M"),0)&lt;3,$B25&gt;=K$2),_xlfn.XLOOKUP(K$2,Hesap1!$B$2:$B$25,Hesap1!$E$2:$E$25),0)</f>
        <v>0</v>
      </c>
      <c r="L25">
        <f>IF(AND(IFERROR(DATEDIF(L$2,$B25,"M"),0)&lt;3,$B25&gt;=L$2),_xlfn.XLOOKUP(L$2,Hesap1!$B$2:$B$25,Hesap1!$E$2:$E$25),0)</f>
        <v>0</v>
      </c>
      <c r="M25">
        <f>IF(AND(IFERROR(DATEDIF(M$2,$B25,"M"),0)&lt;3,$B25&gt;=M$2),_xlfn.XLOOKUP(M$2,Hesap1!$B$2:$B$25,Hesap1!$E$2:$E$25),0)</f>
        <v>0</v>
      </c>
      <c r="N25">
        <f>IF(AND(IFERROR(DATEDIF(N$2,$B25,"M"),0)&lt;3,$B25&gt;=N$2),_xlfn.XLOOKUP(N$2,Hesap1!$B$2:$B$25,Hesap1!$E$2:$E$25),0)</f>
        <v>0</v>
      </c>
      <c r="O25">
        <f>IF(AND(IFERROR(DATEDIF(O$2,$B25,"M"),0)&lt;3,$B25&gt;=O$2),_xlfn.XLOOKUP(O$2,Hesap1!$B$2:$B$25,Hesap1!$E$2:$E$25),0)</f>
        <v>0</v>
      </c>
      <c r="P25">
        <f>IF(AND(IFERROR(DATEDIF(P$2,$B25,"M"),0)&lt;3,$B25&gt;=P$2),_xlfn.XLOOKUP(P$2,Hesap1!$B$2:$B$25,Hesap1!$E$2:$E$25),0)</f>
        <v>0</v>
      </c>
      <c r="Q25">
        <f>IF(AND(IFERROR(DATEDIF(Q$2,$B25,"M"),0)&lt;3,$B25&gt;=Q$2),_xlfn.XLOOKUP(Q$2,Hesap1!$B$2:$B$25,Hesap1!$E$2:$E$25),0)</f>
        <v>0</v>
      </c>
      <c r="R25">
        <f>IF(AND(IFERROR(DATEDIF(R$2,$B25,"M"),0)&lt;3,$B25&gt;=R$2),_xlfn.XLOOKUP(R$2,Hesap1!$B$2:$B$25,Hesap1!$E$2:$E$25),0)</f>
        <v>0</v>
      </c>
      <c r="S25">
        <f>IF(AND(IFERROR(DATEDIF(S$2,$B25,"M"),0)&lt;3,$B25&gt;=S$2),_xlfn.XLOOKUP(S$2,Hesap1!$B$2:$B$25,Hesap1!$E$2:$E$25),0)</f>
        <v>0</v>
      </c>
      <c r="T25">
        <f>IF(AND(IFERROR(DATEDIF(T$2,$B25,"M"),0)&lt;3,$B25&gt;=T$2),_xlfn.XLOOKUP(T$2,Hesap1!$B$2:$B$25,Hesap1!$E$2:$E$25),0)</f>
        <v>0</v>
      </c>
      <c r="U25">
        <f>IF(AND(IFERROR(DATEDIF(U$2,$B25,"M"),0)&lt;3,$B25&gt;=U$2),_xlfn.XLOOKUP(U$2,Hesap1!$B$2:$B$25,Hesap1!$E$2:$E$25),0)</f>
        <v>0</v>
      </c>
      <c r="V25">
        <f>IF(AND(IFERROR(DATEDIF(V$2,$B25,"M"),0)&lt;3,$B25&gt;=V$2),_xlfn.XLOOKUP(V$2,Hesap1!$B$2:$B$25,Hesap1!$E$2:$E$25),0)</f>
        <v>0</v>
      </c>
      <c r="W25">
        <f>IF(AND(IFERROR(DATEDIF(W$2,$B25,"M"),0)&lt;3,$B25&gt;=W$2),_xlfn.XLOOKUP(W$2,Hesap1!$B$2:$B$25,Hesap1!$E$2:$E$25),0)</f>
        <v>5744.1446895546187</v>
      </c>
      <c r="X25">
        <f>IF(AND(IFERROR(DATEDIF(X$2,$B25,"M"),0)&lt;3,$B25&gt;=X$2),_xlfn.XLOOKUP(X$2,Hesap1!$B$2:$B$25,Hesap1!$E$2:$E$25),0)</f>
        <v>5621.4561490670503</v>
      </c>
      <c r="Y25">
        <f>IF(AND(IFERROR(DATEDIF(Y$2,$B25,"M"),0)&lt;3,$B25&gt;=Y$2),_xlfn.XLOOKUP(Y$2,Hesap1!$B$2:$B$25,Hesap1!$E$2:$E$25),0)</f>
        <v>0</v>
      </c>
      <c r="Z25">
        <f>IF(AND(IFERROR(DATEDIF(Z$2,$B25,"M"),0)&lt;3,$B25&gt;=Z$2),_xlfn.XLOOKUP(Z$2,Hesap1!$B$2:$B$25,Hesap1!$E$2:$E$25),0)</f>
        <v>0</v>
      </c>
      <c r="AA25" s="18">
        <f t="shared" si="0"/>
        <v>11365.600838621669</v>
      </c>
    </row>
    <row r="26" spans="1:27" x14ac:dyDescent="0.3">
      <c r="A26" s="37"/>
      <c r="B26" s="19">
        <v>45261</v>
      </c>
      <c r="C26">
        <f>IF(AND(IFERROR(DATEDIF(C$2,$B26,"M"),0)&lt;3,$B26&gt;=C$2),_xlfn.XLOOKUP(C$2,Hesap1!$B$2:$B$25,Hesap1!$E$2:$E$25),0)</f>
        <v>0</v>
      </c>
      <c r="D26">
        <f>IF(AND(IFERROR(DATEDIF(D$2,$B26,"M"),0)&lt;3,$B26&gt;=D$2),_xlfn.XLOOKUP(D$2,Hesap1!$B$2:$B$25,Hesap1!$E$2:$E$25),0)</f>
        <v>0</v>
      </c>
      <c r="E26">
        <f>IF(AND(IFERROR(DATEDIF(E$2,$B26,"M"),0)&lt;3,$B26&gt;=E$2),_xlfn.XLOOKUP(E$2,Hesap1!$B$2:$B$25,Hesap1!$E$2:$E$25),0)</f>
        <v>0</v>
      </c>
      <c r="F26">
        <f>IF(AND(IFERROR(DATEDIF(F$2,$B26,"M"),0)&lt;3,$B26&gt;=F$2),_xlfn.XLOOKUP(F$2,Hesap1!$B$2:$B$25,Hesap1!$E$2:$E$25),0)</f>
        <v>0</v>
      </c>
      <c r="G26">
        <f>IF(AND(IFERROR(DATEDIF(G$2,$B26,"M"),0)&lt;3,$B26&gt;=G$2),_xlfn.XLOOKUP(G$2,Hesap1!$B$2:$B$25,Hesap1!$E$2:$E$25),0)</f>
        <v>0</v>
      </c>
      <c r="H26">
        <f>IF(AND(IFERROR(DATEDIF(H$2,$B26,"M"),0)&lt;3,$B26&gt;=H$2),_xlfn.XLOOKUP(H$2,Hesap1!$B$2:$B$25,Hesap1!$E$2:$E$25),0)</f>
        <v>0</v>
      </c>
      <c r="I26">
        <f>IF(AND(IFERROR(DATEDIF(I$2,$B26,"M"),0)&lt;3,$B26&gt;=I$2),_xlfn.XLOOKUP(I$2,Hesap1!$B$2:$B$25,Hesap1!$E$2:$E$25),0)</f>
        <v>0</v>
      </c>
      <c r="J26">
        <f>IF(AND(IFERROR(DATEDIF(J$2,$B26,"M"),0)&lt;3,$B26&gt;=J$2),_xlfn.XLOOKUP(J$2,Hesap1!$B$2:$B$25,Hesap1!$E$2:$E$25),0)</f>
        <v>0</v>
      </c>
      <c r="K26">
        <f>IF(AND(IFERROR(DATEDIF(K$2,$B26,"M"),0)&lt;3,$B26&gt;=K$2),_xlfn.XLOOKUP(K$2,Hesap1!$B$2:$B$25,Hesap1!$E$2:$E$25),0)</f>
        <v>0</v>
      </c>
      <c r="L26">
        <f>IF(AND(IFERROR(DATEDIF(L$2,$B26,"M"),0)&lt;3,$B26&gt;=L$2),_xlfn.XLOOKUP(L$2,Hesap1!$B$2:$B$25,Hesap1!$E$2:$E$25),0)</f>
        <v>0</v>
      </c>
      <c r="M26">
        <f>IF(AND(IFERROR(DATEDIF(M$2,$B26,"M"),0)&lt;3,$B26&gt;=M$2),_xlfn.XLOOKUP(M$2,Hesap1!$B$2:$B$25,Hesap1!$E$2:$E$25),0)</f>
        <v>0</v>
      </c>
      <c r="N26">
        <f>IF(AND(IFERROR(DATEDIF(N$2,$B26,"M"),0)&lt;3,$B26&gt;=N$2),_xlfn.XLOOKUP(N$2,Hesap1!$B$2:$B$25,Hesap1!$E$2:$E$25),0)</f>
        <v>0</v>
      </c>
      <c r="O26">
        <f>IF(AND(IFERROR(DATEDIF(O$2,$B26,"M"),0)&lt;3,$B26&gt;=O$2),_xlfn.XLOOKUP(O$2,Hesap1!$B$2:$B$25,Hesap1!$E$2:$E$25),0)</f>
        <v>0</v>
      </c>
      <c r="P26">
        <f>IF(AND(IFERROR(DATEDIF(P$2,$B26,"M"),0)&lt;3,$B26&gt;=P$2),_xlfn.XLOOKUP(P$2,Hesap1!$B$2:$B$25,Hesap1!$E$2:$E$25),0)</f>
        <v>0</v>
      </c>
      <c r="Q26">
        <f>IF(AND(IFERROR(DATEDIF(Q$2,$B26,"M"),0)&lt;3,$B26&gt;=Q$2),_xlfn.XLOOKUP(Q$2,Hesap1!$B$2:$B$25,Hesap1!$E$2:$E$25),0)</f>
        <v>0</v>
      </c>
      <c r="R26">
        <f>IF(AND(IFERROR(DATEDIF(R$2,$B26,"M"),0)&lt;3,$B26&gt;=R$2),_xlfn.XLOOKUP(R$2,Hesap1!$B$2:$B$25,Hesap1!$E$2:$E$25),0)</f>
        <v>0</v>
      </c>
      <c r="S26">
        <f>IF(AND(IFERROR(DATEDIF(S$2,$B26,"M"),0)&lt;3,$B26&gt;=S$2),_xlfn.XLOOKUP(S$2,Hesap1!$B$2:$B$25,Hesap1!$E$2:$E$25),0)</f>
        <v>0</v>
      </c>
      <c r="T26">
        <f>IF(AND(IFERROR(DATEDIF(T$2,$B26,"M"),0)&lt;3,$B26&gt;=T$2),_xlfn.XLOOKUP(T$2,Hesap1!$B$2:$B$25,Hesap1!$E$2:$E$25),0)</f>
        <v>0</v>
      </c>
      <c r="U26">
        <f>IF(AND(IFERROR(DATEDIF(U$2,$B26,"M"),0)&lt;3,$B26&gt;=U$2),_xlfn.XLOOKUP(U$2,Hesap1!$B$2:$B$25,Hesap1!$E$2:$E$25),0)</f>
        <v>0</v>
      </c>
      <c r="V26">
        <f>IF(AND(IFERROR(DATEDIF(V$2,$B26,"M"),0)&lt;3,$B26&gt;=V$2),_xlfn.XLOOKUP(V$2,Hesap1!$B$2:$B$25,Hesap1!$E$2:$E$25),0)</f>
        <v>0</v>
      </c>
      <c r="W26">
        <f>IF(AND(IFERROR(DATEDIF(W$2,$B26,"M"),0)&lt;3,$B26&gt;=W$2),_xlfn.XLOOKUP(W$2,Hesap1!$B$2:$B$25,Hesap1!$E$2:$E$25),0)</f>
        <v>0</v>
      </c>
      <c r="X26">
        <f>IF(AND(IFERROR(DATEDIF(X$2,$B26,"M"),0)&lt;3,$B26&gt;=X$2),_xlfn.XLOOKUP(X$2,Hesap1!$B$2:$B$25,Hesap1!$E$2:$E$25),0)</f>
        <v>5621.4561490670503</v>
      </c>
      <c r="Y26">
        <f>IF(AND(IFERROR(DATEDIF(Y$2,$B26,"M"),0)&lt;3,$B26&gt;=Y$2),_xlfn.XLOOKUP(Y$2,Hesap1!$B$2:$B$25,Hesap1!$E$2:$E$25),0)</f>
        <v>0</v>
      </c>
      <c r="Z26">
        <f>IF(AND(IFERROR(DATEDIF(Z$2,$B26,"M"),0)&lt;3,$B26&gt;=Z$2),_xlfn.XLOOKUP(Z$2,Hesap1!$B$2:$B$25,Hesap1!$E$2:$E$25),0)</f>
        <v>0</v>
      </c>
      <c r="AA26" s="18">
        <f t="shared" si="0"/>
        <v>5621.4561490670503</v>
      </c>
    </row>
    <row r="27" spans="1:27" x14ac:dyDescent="0.3">
      <c r="A27" s="37"/>
      <c r="B27" s="19">
        <v>45292</v>
      </c>
      <c r="C27">
        <f>IF(AND(IFERROR(DATEDIF(C$2,$B27,"M"),0)&lt;3,$B27&gt;=C$2),_xlfn.XLOOKUP(C$2,Hesap1!$B$2:$B$25,Hesap1!$E$2:$E$25),0)</f>
        <v>0</v>
      </c>
      <c r="D27">
        <f>IF(AND(IFERROR(DATEDIF(D$2,$B27,"M"),0)&lt;3,$B27&gt;=D$2),_xlfn.XLOOKUP(D$2,Hesap1!$B$2:$B$25,Hesap1!$E$2:$E$25),0)</f>
        <v>0</v>
      </c>
      <c r="E27">
        <f>IF(AND(IFERROR(DATEDIF(E$2,$B27,"M"),0)&lt;3,$B27&gt;=E$2),_xlfn.XLOOKUP(E$2,Hesap1!$B$2:$B$25,Hesap1!$E$2:$E$25),0)</f>
        <v>0</v>
      </c>
      <c r="F27">
        <f>IF(AND(IFERROR(DATEDIF(F$2,$B27,"M"),0)&lt;3,$B27&gt;=F$2),_xlfn.XLOOKUP(F$2,Hesap1!$B$2:$B$25,Hesap1!$E$2:$E$25),0)</f>
        <v>0</v>
      </c>
      <c r="G27">
        <f>IF(AND(IFERROR(DATEDIF(G$2,$B27,"M"),0)&lt;3,$B27&gt;=G$2),_xlfn.XLOOKUP(G$2,Hesap1!$B$2:$B$25,Hesap1!$E$2:$E$25),0)</f>
        <v>0</v>
      </c>
      <c r="H27">
        <f>IF(AND(IFERROR(DATEDIF(H$2,$B27,"M"),0)&lt;3,$B27&gt;=H$2),_xlfn.XLOOKUP(H$2,Hesap1!$B$2:$B$25,Hesap1!$E$2:$E$25),0)</f>
        <v>0</v>
      </c>
      <c r="I27">
        <f>IF(AND(IFERROR(DATEDIF(I$2,$B27,"M"),0)&lt;3,$B27&gt;=I$2),_xlfn.XLOOKUP(I$2,Hesap1!$B$2:$B$25,Hesap1!$E$2:$E$25),0)</f>
        <v>0</v>
      </c>
      <c r="J27">
        <f>IF(AND(IFERROR(DATEDIF(J$2,$B27,"M"),0)&lt;3,$B27&gt;=J$2),_xlfn.XLOOKUP(J$2,Hesap1!$B$2:$B$25,Hesap1!$E$2:$E$25),0)</f>
        <v>0</v>
      </c>
      <c r="K27">
        <f>IF(AND(IFERROR(DATEDIF(K$2,$B27,"M"),0)&lt;3,$B27&gt;=K$2),_xlfn.XLOOKUP(K$2,Hesap1!$B$2:$B$25,Hesap1!$E$2:$E$25),0)</f>
        <v>0</v>
      </c>
      <c r="L27">
        <f>IF(AND(IFERROR(DATEDIF(L$2,$B27,"M"),0)&lt;3,$B27&gt;=L$2),_xlfn.XLOOKUP(L$2,Hesap1!$B$2:$B$25,Hesap1!$E$2:$E$25),0)</f>
        <v>0</v>
      </c>
      <c r="M27">
        <f>IF(AND(IFERROR(DATEDIF(M$2,$B27,"M"),0)&lt;3,$B27&gt;=M$2),_xlfn.XLOOKUP(M$2,Hesap1!$B$2:$B$25,Hesap1!$E$2:$E$25),0)</f>
        <v>0</v>
      </c>
      <c r="N27">
        <f>IF(AND(IFERROR(DATEDIF(N$2,$B27,"M"),0)&lt;3,$B27&gt;=N$2),_xlfn.XLOOKUP(N$2,Hesap1!$B$2:$B$25,Hesap1!$E$2:$E$25),0)</f>
        <v>0</v>
      </c>
      <c r="O27">
        <f>IF(AND(IFERROR(DATEDIF(O$2,$B27,"M"),0)&lt;3,$B27&gt;=O$2),_xlfn.XLOOKUP(O$2,Hesap1!$B$2:$B$25,Hesap1!$E$2:$E$25),0)</f>
        <v>0</v>
      </c>
      <c r="P27">
        <f>IF(AND(IFERROR(DATEDIF(P$2,$B27,"M"),0)&lt;3,$B27&gt;=P$2),_xlfn.XLOOKUP(P$2,Hesap1!$B$2:$B$25,Hesap1!$E$2:$E$25),0)</f>
        <v>0</v>
      </c>
      <c r="Q27">
        <f>IF(AND(IFERROR(DATEDIF(Q$2,$B27,"M"),0)&lt;3,$B27&gt;=Q$2),_xlfn.XLOOKUP(Q$2,Hesap1!$B$2:$B$25,Hesap1!$E$2:$E$25),0)</f>
        <v>0</v>
      </c>
      <c r="R27">
        <f>IF(AND(IFERROR(DATEDIF(R$2,$B27,"M"),0)&lt;3,$B27&gt;=R$2),_xlfn.XLOOKUP(R$2,Hesap1!$B$2:$B$25,Hesap1!$E$2:$E$25),0)</f>
        <v>0</v>
      </c>
      <c r="S27">
        <f>IF(AND(IFERROR(DATEDIF(S$2,$B27,"M"),0)&lt;3,$B27&gt;=S$2),_xlfn.XLOOKUP(S$2,Hesap1!$B$2:$B$25,Hesap1!$E$2:$E$25),0)</f>
        <v>0</v>
      </c>
      <c r="T27">
        <f>IF(AND(IFERROR(DATEDIF(T$2,$B27,"M"),0)&lt;3,$B27&gt;=T$2),_xlfn.XLOOKUP(T$2,Hesap1!$B$2:$B$25,Hesap1!$E$2:$E$25),0)</f>
        <v>0</v>
      </c>
      <c r="U27">
        <f>IF(AND(IFERROR(DATEDIF(U$2,$B27,"M"),0)&lt;3,$B27&gt;=U$2),_xlfn.XLOOKUP(U$2,Hesap1!$B$2:$B$25,Hesap1!$E$2:$E$25),0)</f>
        <v>0</v>
      </c>
      <c r="V27">
        <f>IF(AND(IFERROR(DATEDIF(V$2,$B27,"M"),0)&lt;3,$B27&gt;=V$2),_xlfn.XLOOKUP(V$2,Hesap1!$B$2:$B$25,Hesap1!$E$2:$E$25),0)</f>
        <v>0</v>
      </c>
      <c r="W27">
        <f>IF(AND(IFERROR(DATEDIF(W$2,$B27,"M"),0)&lt;3,$B27&gt;=W$2),_xlfn.XLOOKUP(W$2,Hesap1!$B$2:$B$25,Hesap1!$E$2:$E$25),0)</f>
        <v>0</v>
      </c>
      <c r="X27">
        <f>IF(AND(IFERROR(DATEDIF(X$2,$B27,"M"),0)&lt;3,$B27&gt;=X$2),_xlfn.XLOOKUP(X$2,Hesap1!$B$2:$B$25,Hesap1!$E$2:$E$25),0)</f>
        <v>0</v>
      </c>
      <c r="Y27">
        <f>IF(AND(IFERROR(DATEDIF(Y$2,$B27,"M"),0)&lt;3,$B27&gt;=Y$2),_xlfn.XLOOKUP(Y$2,Hesap1!$B$2:$B$25,Hesap1!$E$2:$E$25),0)</f>
        <v>0</v>
      </c>
      <c r="Z27">
        <f>IF(AND(IFERROR(DATEDIF(Z$2,$B27,"M"),0)&lt;3,$B27&gt;=Z$2),_xlfn.XLOOKUP(Z$2,Hesap1!$B$2:$B$25,Hesap1!$E$2:$E$25),0)</f>
        <v>0</v>
      </c>
      <c r="AA27" s="18">
        <f t="shared" si="0"/>
        <v>0</v>
      </c>
    </row>
    <row r="28" spans="1:27" x14ac:dyDescent="0.3">
      <c r="A28" s="37"/>
      <c r="B28" s="19">
        <v>45323</v>
      </c>
      <c r="C28">
        <f>IF(AND(IFERROR(DATEDIF(C$2,$B28,"M"),0)&lt;3,$B28&gt;=C$2),_xlfn.XLOOKUP(C$2,Hesap1!$B$2:$B$25,Hesap1!$E$2:$E$25),0)</f>
        <v>0</v>
      </c>
      <c r="D28">
        <f>IF(AND(IFERROR(DATEDIF(D$2,$B28,"M"),0)&lt;3,$B28&gt;=D$2),_xlfn.XLOOKUP(D$2,Hesap1!$B$2:$B$25,Hesap1!$E$2:$E$25),0)</f>
        <v>0</v>
      </c>
      <c r="E28">
        <f>IF(AND(IFERROR(DATEDIF(E$2,$B28,"M"),0)&lt;3,$B28&gt;=E$2),_xlfn.XLOOKUP(E$2,Hesap1!$B$2:$B$25,Hesap1!$E$2:$E$25),0)</f>
        <v>0</v>
      </c>
      <c r="F28">
        <f>IF(AND(IFERROR(DATEDIF(F$2,$B28,"M"),0)&lt;3,$B28&gt;=F$2),_xlfn.XLOOKUP(F$2,Hesap1!$B$2:$B$25,Hesap1!$E$2:$E$25),0)</f>
        <v>0</v>
      </c>
      <c r="G28">
        <f>IF(AND(IFERROR(DATEDIF(G$2,$B28,"M"),0)&lt;3,$B28&gt;=G$2),_xlfn.XLOOKUP(G$2,Hesap1!$B$2:$B$25,Hesap1!$E$2:$E$25),0)</f>
        <v>0</v>
      </c>
      <c r="H28">
        <f>IF(AND(IFERROR(DATEDIF(H$2,$B28,"M"),0)&lt;3,$B28&gt;=H$2),_xlfn.XLOOKUP(H$2,Hesap1!$B$2:$B$25,Hesap1!$E$2:$E$25),0)</f>
        <v>0</v>
      </c>
      <c r="I28">
        <f>IF(AND(IFERROR(DATEDIF(I$2,$B28,"M"),0)&lt;3,$B28&gt;=I$2),_xlfn.XLOOKUP(I$2,Hesap1!$B$2:$B$25,Hesap1!$E$2:$E$25),0)</f>
        <v>0</v>
      </c>
      <c r="J28">
        <f>IF(AND(IFERROR(DATEDIF(J$2,$B28,"M"),0)&lt;3,$B28&gt;=J$2),_xlfn.XLOOKUP(J$2,Hesap1!$B$2:$B$25,Hesap1!$E$2:$E$25),0)</f>
        <v>0</v>
      </c>
      <c r="K28">
        <f>IF(AND(IFERROR(DATEDIF(K$2,$B28,"M"),0)&lt;3,$B28&gt;=K$2),_xlfn.XLOOKUP(K$2,Hesap1!$B$2:$B$25,Hesap1!$E$2:$E$25),0)</f>
        <v>0</v>
      </c>
      <c r="L28">
        <f>IF(AND(IFERROR(DATEDIF(L$2,$B28,"M"),0)&lt;3,$B28&gt;=L$2),_xlfn.XLOOKUP(L$2,Hesap1!$B$2:$B$25,Hesap1!$E$2:$E$25),0)</f>
        <v>0</v>
      </c>
      <c r="M28">
        <f>IF(AND(IFERROR(DATEDIF(M$2,$B28,"M"),0)&lt;3,$B28&gt;=M$2),_xlfn.XLOOKUP(M$2,Hesap1!$B$2:$B$25,Hesap1!$E$2:$E$25),0)</f>
        <v>0</v>
      </c>
      <c r="N28">
        <f>IF(AND(IFERROR(DATEDIF(N$2,$B28,"M"),0)&lt;3,$B28&gt;=N$2),_xlfn.XLOOKUP(N$2,Hesap1!$B$2:$B$25,Hesap1!$E$2:$E$25),0)</f>
        <v>0</v>
      </c>
      <c r="O28">
        <f>IF(AND(IFERROR(DATEDIF(O$2,$B28,"M"),0)&lt;3,$B28&gt;=O$2),_xlfn.XLOOKUP(O$2,Hesap1!$B$2:$B$25,Hesap1!$E$2:$E$25),0)</f>
        <v>0</v>
      </c>
      <c r="P28">
        <f>IF(AND(IFERROR(DATEDIF(P$2,$B28,"M"),0)&lt;3,$B28&gt;=P$2),_xlfn.XLOOKUP(P$2,Hesap1!$B$2:$B$25,Hesap1!$E$2:$E$25),0)</f>
        <v>0</v>
      </c>
      <c r="Q28">
        <f>IF(AND(IFERROR(DATEDIF(Q$2,$B28,"M"),0)&lt;3,$B28&gt;=Q$2),_xlfn.XLOOKUP(Q$2,Hesap1!$B$2:$B$25,Hesap1!$E$2:$E$25),0)</f>
        <v>0</v>
      </c>
      <c r="R28">
        <f>IF(AND(IFERROR(DATEDIF(R$2,$B28,"M"),0)&lt;3,$B28&gt;=R$2),_xlfn.XLOOKUP(R$2,Hesap1!$B$2:$B$25,Hesap1!$E$2:$E$25),0)</f>
        <v>0</v>
      </c>
      <c r="S28">
        <f>IF(AND(IFERROR(DATEDIF(S$2,$B28,"M"),0)&lt;3,$B28&gt;=S$2),_xlfn.XLOOKUP(S$2,Hesap1!$B$2:$B$25,Hesap1!$E$2:$E$25),0)</f>
        <v>0</v>
      </c>
      <c r="T28">
        <f>IF(AND(IFERROR(DATEDIF(T$2,$B28,"M"),0)&lt;3,$B28&gt;=T$2),_xlfn.XLOOKUP(T$2,Hesap1!$B$2:$B$25,Hesap1!$E$2:$E$25),0)</f>
        <v>0</v>
      </c>
      <c r="U28">
        <f>IF(AND(IFERROR(DATEDIF(U$2,$B28,"M"),0)&lt;3,$B28&gt;=U$2),_xlfn.XLOOKUP(U$2,Hesap1!$B$2:$B$25,Hesap1!$E$2:$E$25),0)</f>
        <v>0</v>
      </c>
      <c r="V28">
        <f>IF(AND(IFERROR(DATEDIF(V$2,$B28,"M"),0)&lt;3,$B28&gt;=V$2),_xlfn.XLOOKUP(V$2,Hesap1!$B$2:$B$25,Hesap1!$E$2:$E$25),0)</f>
        <v>0</v>
      </c>
      <c r="W28">
        <f>IF(AND(IFERROR(DATEDIF(W$2,$B28,"M"),0)&lt;3,$B28&gt;=W$2),_xlfn.XLOOKUP(W$2,Hesap1!$B$2:$B$25,Hesap1!$E$2:$E$25),0)</f>
        <v>0</v>
      </c>
      <c r="X28">
        <f>IF(AND(IFERROR(DATEDIF(X$2,$B28,"M"),0)&lt;3,$B28&gt;=X$2),_xlfn.XLOOKUP(X$2,Hesap1!$B$2:$B$25,Hesap1!$E$2:$E$25),0)</f>
        <v>0</v>
      </c>
      <c r="Y28">
        <f>IF(AND(IFERROR(DATEDIF(Y$2,$B28,"M"),0)&lt;3,$B28&gt;=Y$2),_xlfn.XLOOKUP(Y$2,Hesap1!$B$2:$B$25,Hesap1!$E$2:$E$25),0)</f>
        <v>0</v>
      </c>
      <c r="Z28">
        <f>IF(AND(IFERROR(DATEDIF(Z$2,$B28,"M"),0)&lt;3,$B28&gt;=Z$2),_xlfn.XLOOKUP(Z$2,Hesap1!$B$2:$B$25,Hesap1!$E$2:$E$25),0)</f>
        <v>0</v>
      </c>
      <c r="AA28" s="18">
        <f t="shared" si="0"/>
        <v>0</v>
      </c>
    </row>
    <row r="29" spans="1:27" x14ac:dyDescent="0.3">
      <c r="A29" s="37"/>
      <c r="B29" s="19">
        <v>45352</v>
      </c>
      <c r="C29">
        <f>IF(AND(IFERROR(DATEDIF(C$2,$B29,"M"),0)&lt;3,$B29&gt;=C$2),_xlfn.XLOOKUP(C$2,Hesap1!$B$2:$B$25,Hesap1!$E$2:$E$25),0)</f>
        <v>0</v>
      </c>
      <c r="D29">
        <f>IF(AND(IFERROR(DATEDIF(D$2,$B29,"M"),0)&lt;3,$B29&gt;=D$2),_xlfn.XLOOKUP(D$2,Hesap1!$B$2:$B$25,Hesap1!$E$2:$E$25),0)</f>
        <v>0</v>
      </c>
      <c r="E29">
        <f>IF(AND(IFERROR(DATEDIF(E$2,$B29,"M"),0)&lt;3,$B29&gt;=E$2),_xlfn.XLOOKUP(E$2,Hesap1!$B$2:$B$25,Hesap1!$E$2:$E$25),0)</f>
        <v>0</v>
      </c>
      <c r="F29">
        <f>IF(AND(IFERROR(DATEDIF(F$2,$B29,"M"),0)&lt;3,$B29&gt;=F$2),_xlfn.XLOOKUP(F$2,Hesap1!$B$2:$B$25,Hesap1!$E$2:$E$25),0)</f>
        <v>0</v>
      </c>
      <c r="G29">
        <f>IF(AND(IFERROR(DATEDIF(G$2,$B29,"M"),0)&lt;3,$B29&gt;=G$2),_xlfn.XLOOKUP(G$2,Hesap1!$B$2:$B$25,Hesap1!$E$2:$E$25),0)</f>
        <v>0</v>
      </c>
      <c r="H29">
        <f>IF(AND(IFERROR(DATEDIF(H$2,$B29,"M"),0)&lt;3,$B29&gt;=H$2),_xlfn.XLOOKUP(H$2,Hesap1!$B$2:$B$25,Hesap1!$E$2:$E$25),0)</f>
        <v>0</v>
      </c>
      <c r="I29">
        <f>IF(AND(IFERROR(DATEDIF(I$2,$B29,"M"),0)&lt;3,$B29&gt;=I$2),_xlfn.XLOOKUP(I$2,Hesap1!$B$2:$B$25,Hesap1!$E$2:$E$25),0)</f>
        <v>0</v>
      </c>
      <c r="J29">
        <f>IF(AND(IFERROR(DATEDIF(J$2,$B29,"M"),0)&lt;3,$B29&gt;=J$2),_xlfn.XLOOKUP(J$2,Hesap1!$B$2:$B$25,Hesap1!$E$2:$E$25),0)</f>
        <v>0</v>
      </c>
      <c r="K29">
        <f>IF(AND(IFERROR(DATEDIF(K$2,$B29,"M"),0)&lt;3,$B29&gt;=K$2),_xlfn.XLOOKUP(K$2,Hesap1!$B$2:$B$25,Hesap1!$E$2:$E$25),0)</f>
        <v>0</v>
      </c>
      <c r="L29">
        <f>IF(AND(IFERROR(DATEDIF(L$2,$B29,"M"),0)&lt;3,$B29&gt;=L$2),_xlfn.XLOOKUP(L$2,Hesap1!$B$2:$B$25,Hesap1!$E$2:$E$25),0)</f>
        <v>0</v>
      </c>
      <c r="M29">
        <f>IF(AND(IFERROR(DATEDIF(M$2,$B29,"M"),0)&lt;3,$B29&gt;=M$2),_xlfn.XLOOKUP(M$2,Hesap1!$B$2:$B$25,Hesap1!$E$2:$E$25),0)</f>
        <v>0</v>
      </c>
      <c r="N29">
        <f>IF(AND(IFERROR(DATEDIF(N$2,$B29,"M"),0)&lt;3,$B29&gt;=N$2),_xlfn.XLOOKUP(N$2,Hesap1!$B$2:$B$25,Hesap1!$E$2:$E$25),0)</f>
        <v>0</v>
      </c>
      <c r="O29">
        <f>IF(AND(IFERROR(DATEDIF(O$2,$B29,"M"),0)&lt;3,$B29&gt;=O$2),_xlfn.XLOOKUP(O$2,Hesap1!$B$2:$B$25,Hesap1!$E$2:$E$25),0)</f>
        <v>0</v>
      </c>
      <c r="P29">
        <f>IF(AND(IFERROR(DATEDIF(P$2,$B29,"M"),0)&lt;3,$B29&gt;=P$2),_xlfn.XLOOKUP(P$2,Hesap1!$B$2:$B$25,Hesap1!$E$2:$E$25),0)</f>
        <v>0</v>
      </c>
      <c r="Q29">
        <f>IF(AND(IFERROR(DATEDIF(Q$2,$B29,"M"),0)&lt;3,$B29&gt;=Q$2),_xlfn.XLOOKUP(Q$2,Hesap1!$B$2:$B$25,Hesap1!$E$2:$E$25),0)</f>
        <v>0</v>
      </c>
      <c r="R29">
        <f>IF(AND(IFERROR(DATEDIF(R$2,$B29,"M"),0)&lt;3,$B29&gt;=R$2),_xlfn.XLOOKUP(R$2,Hesap1!$B$2:$B$25,Hesap1!$E$2:$E$25),0)</f>
        <v>0</v>
      </c>
      <c r="S29">
        <f>IF(AND(IFERROR(DATEDIF(S$2,$B29,"M"),0)&lt;3,$B29&gt;=S$2),_xlfn.XLOOKUP(S$2,Hesap1!$B$2:$B$25,Hesap1!$E$2:$E$25),0)</f>
        <v>0</v>
      </c>
      <c r="T29">
        <f>IF(AND(IFERROR(DATEDIF(T$2,$B29,"M"),0)&lt;3,$B29&gt;=T$2),_xlfn.XLOOKUP(T$2,Hesap1!$B$2:$B$25,Hesap1!$E$2:$E$25),0)</f>
        <v>0</v>
      </c>
      <c r="U29">
        <f>IF(AND(IFERROR(DATEDIF(U$2,$B29,"M"),0)&lt;3,$B29&gt;=U$2),_xlfn.XLOOKUP(U$2,Hesap1!$B$2:$B$25,Hesap1!$E$2:$E$25),0)</f>
        <v>0</v>
      </c>
      <c r="V29">
        <f>IF(AND(IFERROR(DATEDIF(V$2,$B29,"M"),0)&lt;3,$B29&gt;=V$2),_xlfn.XLOOKUP(V$2,Hesap1!$B$2:$B$25,Hesap1!$E$2:$E$25),0)</f>
        <v>0</v>
      </c>
      <c r="W29">
        <f>IF(AND(IFERROR(DATEDIF(W$2,$B29,"M"),0)&lt;3,$B29&gt;=W$2),_xlfn.XLOOKUP(W$2,Hesap1!$B$2:$B$25,Hesap1!$E$2:$E$25),0)</f>
        <v>0</v>
      </c>
      <c r="X29">
        <f>IF(AND(IFERROR(DATEDIF(X$2,$B29,"M"),0)&lt;3,$B29&gt;=X$2),_xlfn.XLOOKUP(X$2,Hesap1!$B$2:$B$25,Hesap1!$E$2:$E$25),0)</f>
        <v>0</v>
      </c>
      <c r="Y29">
        <f>IF(AND(IFERROR(DATEDIF(Y$2,$B29,"M"),0)&lt;3,$B29&gt;=Y$2),_xlfn.XLOOKUP(Y$2,Hesap1!$B$2:$B$25,Hesap1!$E$2:$E$25),0)</f>
        <v>0</v>
      </c>
      <c r="Z29">
        <f>IF(AND(IFERROR(DATEDIF(Z$2,$B29,"M"),0)&lt;3,$B29&gt;=Z$2),_xlfn.XLOOKUP(Z$2,Hesap1!$B$2:$B$25,Hesap1!$E$2:$E$25),0)</f>
        <v>0</v>
      </c>
      <c r="AA29" s="18">
        <f t="shared" si="0"/>
        <v>0</v>
      </c>
    </row>
  </sheetData>
  <mergeCells count="2">
    <mergeCell ref="A3:A29"/>
    <mergeCell ref="C1:Z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AD8D0-9ABD-415D-9677-1AAFBA81F9A7}">
  <sheetPr>
    <tabColor theme="7"/>
  </sheetPr>
  <dimension ref="A1:Q31"/>
  <sheetViews>
    <sheetView workbookViewId="0">
      <selection activeCell="Q2" sqref="Q2:Q3"/>
    </sheetView>
  </sheetViews>
  <sheetFormatPr defaultRowHeight="14.4" x14ac:dyDescent="0.3"/>
  <cols>
    <col min="3" max="3" width="16" bestFit="1" customWidth="1"/>
    <col min="4" max="4" width="10" bestFit="1" customWidth="1"/>
    <col min="7" max="7" width="10.6640625" bestFit="1" customWidth="1"/>
    <col min="8" max="8" width="10" bestFit="1" customWidth="1"/>
    <col min="9" max="9" width="11" bestFit="1" customWidth="1"/>
    <col min="10" max="10" width="10" bestFit="1" customWidth="1"/>
    <col min="12" max="12" width="11.33203125" bestFit="1" customWidth="1"/>
    <col min="13" max="13" width="12.5546875" bestFit="1" customWidth="1"/>
    <col min="17" max="17" width="27.21875" customWidth="1"/>
  </cols>
  <sheetData>
    <row r="1" spans="1:17" x14ac:dyDescent="0.3">
      <c r="A1" s="8" t="s">
        <v>3</v>
      </c>
      <c r="B1" s="8" t="s">
        <v>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L1" s="9" t="s">
        <v>19</v>
      </c>
      <c r="M1" s="9" t="s">
        <v>20</v>
      </c>
    </row>
    <row r="2" spans="1:17" x14ac:dyDescent="0.3">
      <c r="A2" s="10">
        <v>1</v>
      </c>
      <c r="B2" s="11">
        <v>44562</v>
      </c>
      <c r="C2" s="16">
        <f>Hesap1!C2</f>
        <v>10</v>
      </c>
      <c r="D2" s="10">
        <v>0</v>
      </c>
      <c r="E2" s="12">
        <f>D2*_xlfn.XLOOKUP(B2,'akdi faiz oranları'!$A$2:$A$24,'akdi faiz oranları'!$C$2:$C$24,,-1)/100</f>
        <v>0</v>
      </c>
      <c r="F2" s="12">
        <f>C2*_xlfn.XLOOKUP(B2,'gram altın'!$A$2:$A$129,'gram altın'!$D$2:$D$129)</f>
        <v>8208.7583038398698</v>
      </c>
      <c r="G2" s="12">
        <f t="shared" ref="G2:G25" si="0">kartlimiti-F2-E2-D2</f>
        <v>91791.241696160127</v>
      </c>
      <c r="H2" s="12">
        <f>F2+D2+E2</f>
        <v>8208.7583038398698</v>
      </c>
      <c r="I2" s="12">
        <f t="shared" ref="I2:I24" si="1">H2*asgariOran</f>
        <v>3283.5033215359481</v>
      </c>
      <c r="J2" s="12">
        <f>H2-I2</f>
        <v>4925.2549823039217</v>
      </c>
      <c r="K2" s="4"/>
      <c r="L2" s="13">
        <f>SUM(C$2:$C2)</f>
        <v>10</v>
      </c>
      <c r="M2" s="12">
        <f>L2*_xlfn.XLOOKUP(B2,'gram altın'!$A$2:$A$129,'gram altın'!$C$2:$C$129)</f>
        <v>7558.0313398825019</v>
      </c>
      <c r="Q2" s="36" t="s">
        <v>44</v>
      </c>
    </row>
    <row r="3" spans="1:17" x14ac:dyDescent="0.3">
      <c r="A3" s="10">
        <v>2</v>
      </c>
      <c r="B3" s="11">
        <v>44593</v>
      </c>
      <c r="C3" s="16">
        <f>Hesap1!C3</f>
        <v>10</v>
      </c>
      <c r="D3" s="12">
        <f>J2</f>
        <v>4925.2549823039217</v>
      </c>
      <c r="E3" s="12">
        <f>D3*_xlfn.XLOOKUP(B3,'akdi faiz oranları'!$A$2:$A$24,'akdi faiz oranları'!$C$2:$C$24,,-1)/100</f>
        <v>115.25096658591177</v>
      </c>
      <c r="F3" s="12">
        <f>C3*_xlfn.XLOOKUP(B3,'gram altın'!$A$2:$A$129,'gram altın'!$D$2:$D$129)</f>
        <v>7956.9838302405742</v>
      </c>
      <c r="G3" s="12">
        <f t="shared" si="0"/>
        <v>87002.510220869604</v>
      </c>
      <c r="H3" s="12">
        <f>F3+D3+E3</f>
        <v>12997.489779130408</v>
      </c>
      <c r="I3" s="12">
        <f t="shared" si="1"/>
        <v>5198.9959116521641</v>
      </c>
      <c r="J3" s="12">
        <f>H3-I3</f>
        <v>7798.4938674782443</v>
      </c>
      <c r="L3" s="13">
        <f>SUM(C$2:$C3)</f>
        <v>20</v>
      </c>
      <c r="M3" s="12">
        <f>L3*_xlfn.XLOOKUP(B3,'gram altın'!$A$2:$A$129,'gram altın'!$C$2:$C$129)</f>
        <v>14652.431204306469</v>
      </c>
      <c r="Q3" s="36"/>
    </row>
    <row r="4" spans="1:17" x14ac:dyDescent="0.3">
      <c r="A4" s="10">
        <v>3</v>
      </c>
      <c r="B4" s="11">
        <v>44621</v>
      </c>
      <c r="C4" s="16">
        <f>Hesap1!C4</f>
        <v>10</v>
      </c>
      <c r="D4" s="12">
        <f t="shared" ref="D4:D25" si="2">J3</f>
        <v>7798.4938674782443</v>
      </c>
      <c r="E4" s="12">
        <f>D4*_xlfn.XLOOKUP(B4,'akdi faiz oranları'!$A$2:$A$24,'akdi faiz oranları'!$C$2:$C$24,,-1)/100</f>
        <v>182.48475649899095</v>
      </c>
      <c r="F4" s="12">
        <f>C4*_xlfn.XLOOKUP(B4,'gram altın'!$A$2:$A$129,'gram altın'!$D$2:$D$129)</f>
        <v>8777.30200111657</v>
      </c>
      <c r="G4" s="12">
        <f t="shared" si="0"/>
        <v>83241.719374906199</v>
      </c>
      <c r="H4" s="12">
        <f t="shared" ref="H4:H25" si="3">F4+D4+E4</f>
        <v>16758.280625093805</v>
      </c>
      <c r="I4" s="12">
        <f t="shared" si="1"/>
        <v>6703.3122500375221</v>
      </c>
      <c r="J4" s="12">
        <f t="shared" ref="J4:J25" si="4">H4-I4</f>
        <v>10054.968375056284</v>
      </c>
      <c r="L4" s="13">
        <f>SUM(C$2:$C4)</f>
        <v>30</v>
      </c>
      <c r="M4" s="12">
        <f>L4*_xlfn.XLOOKUP(B4,'gram altın'!$A$2:$A$129,'gram altın'!$C$2:$C$129)</f>
        <v>24244.515850717828</v>
      </c>
    </row>
    <row r="5" spans="1:17" x14ac:dyDescent="0.3">
      <c r="A5" s="10">
        <v>4</v>
      </c>
      <c r="B5" s="11">
        <v>44652</v>
      </c>
      <c r="C5" s="16">
        <f>Hesap1!C5</f>
        <v>10</v>
      </c>
      <c r="D5" s="12">
        <f t="shared" si="2"/>
        <v>10054.968375056284</v>
      </c>
      <c r="E5" s="12">
        <f>D5*_xlfn.XLOOKUP(B5,'akdi faiz oranları'!$A$2:$A$24,'akdi faiz oranları'!$C$2:$C$24,,-1)/100</f>
        <v>235.28625997631704</v>
      </c>
      <c r="F5" s="12">
        <f>C5*_xlfn.XLOOKUP(B5,'gram altın'!$A$2:$A$129,'gram altın'!$D$2:$D$129)</f>
        <v>9453.4253563544535</v>
      </c>
      <c r="G5" s="12">
        <f t="shared" si="0"/>
        <v>80256.320008612951</v>
      </c>
      <c r="H5" s="12">
        <f t="shared" si="3"/>
        <v>19743.679991387056</v>
      </c>
      <c r="I5" s="12">
        <f t="shared" si="1"/>
        <v>7897.4719965548229</v>
      </c>
      <c r="J5" s="12">
        <f t="shared" si="4"/>
        <v>11846.207994832233</v>
      </c>
      <c r="L5" s="13">
        <f>SUM(C$2:$C5)</f>
        <v>40</v>
      </c>
      <c r="M5" s="12">
        <f>L5*_xlfn.XLOOKUP(B5,'gram altın'!$A$2:$A$129,'gram altın'!$C$2:$C$129)</f>
        <v>34816.123203015755</v>
      </c>
    </row>
    <row r="6" spans="1:17" x14ac:dyDescent="0.3">
      <c r="A6" s="10">
        <v>5</v>
      </c>
      <c r="B6" s="11">
        <v>44682</v>
      </c>
      <c r="C6" s="16">
        <f>Hesap1!C6</f>
        <v>10</v>
      </c>
      <c r="D6" s="12">
        <f t="shared" si="2"/>
        <v>11846.207994832233</v>
      </c>
      <c r="E6" s="12">
        <f>D6*_xlfn.XLOOKUP(B6,'akdi faiz oranları'!$A$2:$A$24,'akdi faiz oranları'!$C$2:$C$24,,-1)/100</f>
        <v>277.20126707907434</v>
      </c>
      <c r="F6" s="12">
        <f>C6*_xlfn.XLOOKUP(B6,'gram altın'!$A$2:$A$129,'gram altın'!$D$2:$D$129)</f>
        <v>9372.900978790316</v>
      </c>
      <c r="G6" s="12">
        <f t="shared" si="0"/>
        <v>78503.689759298373</v>
      </c>
      <c r="H6" s="12">
        <f t="shared" si="3"/>
        <v>21496.310240701623</v>
      </c>
      <c r="I6" s="12">
        <f t="shared" si="1"/>
        <v>8598.5240962806492</v>
      </c>
      <c r="J6" s="12">
        <f t="shared" si="4"/>
        <v>12897.786144420974</v>
      </c>
      <c r="L6" s="13">
        <f>SUM(C$2:$C6)</f>
        <v>50</v>
      </c>
      <c r="M6" s="12">
        <f>L6*_xlfn.XLOOKUP(B6,'gram altın'!$A$2:$A$129,'gram altın'!$C$2:$C$129)</f>
        <v>43149.448869858272</v>
      </c>
    </row>
    <row r="7" spans="1:17" x14ac:dyDescent="0.3">
      <c r="A7" s="10">
        <v>6</v>
      </c>
      <c r="B7" s="11">
        <v>44713</v>
      </c>
      <c r="C7" s="16">
        <f>Hesap1!C7</f>
        <v>10</v>
      </c>
      <c r="D7" s="12">
        <f t="shared" si="2"/>
        <v>12897.786144420974</v>
      </c>
      <c r="E7" s="12">
        <f>D7*_xlfn.XLOOKUP(B7,'akdi faiz oranları'!$A$2:$A$24,'akdi faiz oranları'!$C$2:$C$24,,-1)/100</f>
        <v>301.80819577945084</v>
      </c>
      <c r="F7" s="12">
        <f>C7*_xlfn.XLOOKUP(B7,'gram altın'!$A$2:$A$129,'gram altın'!$D$2:$D$129)</f>
        <v>10015.688917799029</v>
      </c>
      <c r="G7" s="12">
        <f t="shared" si="0"/>
        <v>76784.716742000557</v>
      </c>
      <c r="H7" s="12">
        <f t="shared" si="3"/>
        <v>23215.28325799945</v>
      </c>
      <c r="I7" s="12">
        <f t="shared" si="1"/>
        <v>9286.1133031997797</v>
      </c>
      <c r="J7" s="12">
        <f t="shared" si="4"/>
        <v>13929.16995479967</v>
      </c>
      <c r="L7" s="13">
        <f>SUM(C$2:$C7)</f>
        <v>60</v>
      </c>
      <c r="M7" s="12">
        <f>L7*_xlfn.XLOOKUP(B7,'gram altın'!$A$2:$A$129,'gram altın'!$C$2:$C$129)</f>
        <v>55330.334695683792</v>
      </c>
    </row>
    <row r="8" spans="1:17" x14ac:dyDescent="0.3">
      <c r="A8" s="10">
        <v>7</v>
      </c>
      <c r="B8" s="11">
        <v>44743</v>
      </c>
      <c r="C8" s="16">
        <f>Hesap1!C8</f>
        <v>10</v>
      </c>
      <c r="D8" s="12">
        <f t="shared" si="2"/>
        <v>13929.16995479967</v>
      </c>
      <c r="E8" s="12">
        <f>D8*_xlfn.XLOOKUP(B8,'akdi faiz oranları'!$A$2:$A$24,'akdi faiz oranları'!$C$2:$C$24,,-1)/100</f>
        <v>325.94257694231231</v>
      </c>
      <c r="F8" s="12">
        <f>C8*_xlfn.XLOOKUP(B8,'gram altın'!$A$2:$A$129,'gram altın'!$D$2:$D$129)</f>
        <v>10038.336722307302</v>
      </c>
      <c r="G8" s="12">
        <f t="shared" si="0"/>
        <v>75706.550745950721</v>
      </c>
      <c r="H8" s="12">
        <f t="shared" si="3"/>
        <v>24293.449254049283</v>
      </c>
      <c r="I8" s="12">
        <f t="shared" si="1"/>
        <v>9717.3797016197132</v>
      </c>
      <c r="J8" s="12">
        <f t="shared" si="4"/>
        <v>14576.06955242957</v>
      </c>
      <c r="L8" s="13">
        <f>SUM(C$2:$C8)</f>
        <v>70</v>
      </c>
      <c r="M8" s="12">
        <f>L8*_xlfn.XLOOKUP(B8,'gram altın'!$A$2:$A$129,'gram altın'!$C$2:$C$129)</f>
        <v>64698.024375259287</v>
      </c>
    </row>
    <row r="9" spans="1:17" x14ac:dyDescent="0.3">
      <c r="A9" s="10">
        <v>8</v>
      </c>
      <c r="B9" s="11">
        <v>44774</v>
      </c>
      <c r="C9" s="16">
        <f>Hesap1!C9</f>
        <v>10</v>
      </c>
      <c r="D9" s="12">
        <f t="shared" si="2"/>
        <v>14576.06955242957</v>
      </c>
      <c r="E9" s="12">
        <f>D9*_xlfn.XLOOKUP(B9,'akdi faiz oranları'!$A$2:$A$24,'akdi faiz oranları'!$C$2:$C$24,,-1)/100</f>
        <v>341.08002752685201</v>
      </c>
      <c r="F9" s="12">
        <f>C9*_xlfn.XLOOKUP(B9,'gram altın'!$A$2:$A$129,'gram altın'!$D$2:$D$129)</f>
        <v>10523.728110386652</v>
      </c>
      <c r="G9" s="12">
        <f t="shared" si="0"/>
        <v>74559.122309656916</v>
      </c>
      <c r="H9" s="12">
        <f t="shared" si="3"/>
        <v>25440.877690343073</v>
      </c>
      <c r="I9" s="12">
        <f t="shared" si="1"/>
        <v>10176.351076137231</v>
      </c>
      <c r="J9" s="12">
        <f t="shared" si="4"/>
        <v>15264.526614205843</v>
      </c>
      <c r="L9" s="13">
        <f>SUM(C$2:$C9)</f>
        <v>80</v>
      </c>
      <c r="M9" s="12">
        <f>L9*_xlfn.XLOOKUP(B9,'gram altın'!$A$2:$A$129,'gram altın'!$C$2:$C$129)</f>
        <v>77515.905745207187</v>
      </c>
    </row>
    <row r="10" spans="1:17" x14ac:dyDescent="0.3">
      <c r="A10" s="10">
        <v>9</v>
      </c>
      <c r="B10" s="11">
        <v>44805</v>
      </c>
      <c r="C10" s="16">
        <f>Hesap1!C10</f>
        <v>10</v>
      </c>
      <c r="D10" s="12">
        <f t="shared" si="2"/>
        <v>15264.526614205843</v>
      </c>
      <c r="E10" s="12">
        <f>D10*_xlfn.XLOOKUP(B10,'akdi faiz oranları'!$A$2:$A$24,'akdi faiz oranları'!$C$2:$C$24,,-1)/100</f>
        <v>343.29920355348941</v>
      </c>
      <c r="F10" s="12">
        <f>C10*_xlfn.XLOOKUP(B10,'gram altın'!$A$2:$A$129,'gram altın'!$D$2:$D$129)</f>
        <v>10342.545674320456</v>
      </c>
      <c r="G10" s="12">
        <f t="shared" si="0"/>
        <v>74049.628507920221</v>
      </c>
      <c r="H10" s="12">
        <f t="shared" si="3"/>
        <v>25950.371492079787</v>
      </c>
      <c r="I10" s="12">
        <f t="shared" si="1"/>
        <v>10380.148596831916</v>
      </c>
      <c r="J10" s="12">
        <f t="shared" si="4"/>
        <v>15570.222895247871</v>
      </c>
      <c r="L10" s="13">
        <f>SUM(C$2:$C10)</f>
        <v>90</v>
      </c>
      <c r="M10" s="12">
        <f>L10*_xlfn.XLOOKUP(B10,'gram altın'!$A$2:$A$129,'gram altın'!$C$2:$C$129)</f>
        <v>85704.016737468046</v>
      </c>
    </row>
    <row r="11" spans="1:17" x14ac:dyDescent="0.3">
      <c r="A11" s="10">
        <v>10</v>
      </c>
      <c r="B11" s="11">
        <v>44835</v>
      </c>
      <c r="C11" s="16">
        <f>Hesap1!C11</f>
        <v>10</v>
      </c>
      <c r="D11" s="12">
        <f t="shared" si="2"/>
        <v>15570.222895247871</v>
      </c>
      <c r="E11" s="12">
        <f>D11*_xlfn.XLOOKUP(B11,'akdi faiz oranları'!$A$2:$A$24,'akdi faiz oranları'!$C$2:$C$24,,-1)/100</f>
        <v>329.93302315030235</v>
      </c>
      <c r="F11" s="12">
        <f>C11*_xlfn.XLOOKUP(B11,'gram altın'!$A$2:$A$129,'gram altın'!$D$2:$D$129)</f>
        <v>10219.063926122075</v>
      </c>
      <c r="G11" s="12">
        <f t="shared" si="0"/>
        <v>73880.780155479748</v>
      </c>
      <c r="H11" s="12">
        <f t="shared" si="3"/>
        <v>26119.219844520248</v>
      </c>
      <c r="I11" s="12">
        <f t="shared" si="1"/>
        <v>10447.687937808099</v>
      </c>
      <c r="J11" s="12">
        <f t="shared" si="4"/>
        <v>15671.531906712149</v>
      </c>
      <c r="L11" s="13">
        <f>SUM(C$2:$C11)</f>
        <v>100</v>
      </c>
      <c r="M11" s="12">
        <f>L11*_xlfn.XLOOKUP(B11,'gram altın'!$A$2:$A$129,'gram altın'!$C$2:$C$129)</f>
        <v>94089.754575627026</v>
      </c>
    </row>
    <row r="12" spans="1:17" x14ac:dyDescent="0.3">
      <c r="A12" s="10">
        <v>11</v>
      </c>
      <c r="B12" s="11">
        <v>44866</v>
      </c>
      <c r="C12" s="16">
        <f>Hesap1!C12</f>
        <v>10</v>
      </c>
      <c r="D12" s="12">
        <f t="shared" si="2"/>
        <v>15671.531906712149</v>
      </c>
      <c r="E12" s="12">
        <f>D12*_xlfn.XLOOKUP(B12,'akdi faiz oranları'!$A$2:$A$24,'akdi faiz oranları'!$C$2:$C$24,,-1)/100</f>
        <v>305.59487218088691</v>
      </c>
      <c r="F12" s="12">
        <f>C12*_xlfn.XLOOKUP(B12,'gram altın'!$A$2:$A$129,'gram altın'!$D$2:$D$129)</f>
        <v>10112.042962287635</v>
      </c>
      <c r="G12" s="12">
        <f t="shared" si="0"/>
        <v>73910.830258819333</v>
      </c>
      <c r="H12" s="12">
        <f t="shared" si="3"/>
        <v>26089.169741180671</v>
      </c>
      <c r="I12" s="12">
        <f t="shared" si="1"/>
        <v>10435.667896472269</v>
      </c>
      <c r="J12" s="12">
        <f t="shared" si="4"/>
        <v>15653.501844708402</v>
      </c>
      <c r="L12" s="13">
        <f>SUM(C$2:$C12)</f>
        <v>110</v>
      </c>
      <c r="M12" s="12">
        <f>L12*_xlfn.XLOOKUP(B12,'gram altın'!$A$2:$A$129,'gram altın'!$C$2:$C$129)</f>
        <v>102414.82118166776</v>
      </c>
    </row>
    <row r="13" spans="1:17" x14ac:dyDescent="0.3">
      <c r="A13" s="10">
        <v>12</v>
      </c>
      <c r="B13" s="11">
        <v>44896</v>
      </c>
      <c r="C13" s="16">
        <f>Hesap1!C13</f>
        <v>10</v>
      </c>
      <c r="D13" s="12">
        <f t="shared" si="2"/>
        <v>15653.501844708402</v>
      </c>
      <c r="E13" s="12">
        <f>D13*_xlfn.XLOOKUP(B13,'akdi faiz oranları'!$A$2:$A$24,'akdi faiz oranları'!$C$2:$C$24,,-1)/100</f>
        <v>276.75391261444457</v>
      </c>
      <c r="F13" s="12">
        <f>C13*_xlfn.XLOOKUP(B13,'gram altın'!$A$2:$A$129,'gram altın'!$D$2:$D$129)</f>
        <v>10993.672640480228</v>
      </c>
      <c r="G13" s="12">
        <f t="shared" si="0"/>
        <v>73076.071602196927</v>
      </c>
      <c r="H13" s="12">
        <f t="shared" si="3"/>
        <v>26923.928397803076</v>
      </c>
      <c r="I13" s="12">
        <f t="shared" si="1"/>
        <v>10769.571359121232</v>
      </c>
      <c r="J13" s="12">
        <f t="shared" si="4"/>
        <v>16154.357038681845</v>
      </c>
      <c r="L13" s="13">
        <f>SUM(C$2:$C13)</f>
        <v>120</v>
      </c>
      <c r="M13" s="12">
        <f>L13*_xlfn.XLOOKUP(B13,'gram altın'!$A$2:$A$129,'gram altın'!$C$2:$C$129)</f>
        <v>121466.15010207897</v>
      </c>
    </row>
    <row r="14" spans="1:17" x14ac:dyDescent="0.3">
      <c r="A14" s="10">
        <v>13</v>
      </c>
      <c r="B14" s="11">
        <v>44927</v>
      </c>
      <c r="C14" s="16">
        <f>Hesap1!C14</f>
        <v>10</v>
      </c>
      <c r="D14" s="12">
        <f t="shared" si="2"/>
        <v>16154.357038681845</v>
      </c>
      <c r="E14" s="12">
        <f>D14*_xlfn.XLOOKUP(B14,'akdi faiz oranları'!$A$2:$A$24,'akdi faiz oranları'!$C$2:$C$24,,-1)/100</f>
        <v>285.60903244389505</v>
      </c>
      <c r="F14" s="12">
        <f>C14*_xlfn.XLOOKUP(B14,'gram altın'!$A$2:$A$129,'gram altın'!$D$2:$D$129)</f>
        <v>11342.959931571751</v>
      </c>
      <c r="G14" s="12">
        <f t="shared" si="0"/>
        <v>72217.073997302505</v>
      </c>
      <c r="H14" s="12">
        <f t="shared" si="3"/>
        <v>27782.926002697492</v>
      </c>
      <c r="I14" s="12">
        <f t="shared" si="1"/>
        <v>11113.170401078998</v>
      </c>
      <c r="J14" s="12">
        <f t="shared" si="4"/>
        <v>16669.755601618494</v>
      </c>
      <c r="L14" s="13">
        <f>SUM(C$2:$C14)</f>
        <v>130</v>
      </c>
      <c r="M14" s="12">
        <f>L14*_xlfn.XLOOKUP(B14,'gram altın'!$A$2:$A$129,'gram altın'!$C$2:$C$129)</f>
        <v>135769.10967481212</v>
      </c>
    </row>
    <row r="15" spans="1:17" x14ac:dyDescent="0.3">
      <c r="A15" s="10">
        <v>14</v>
      </c>
      <c r="B15" s="11">
        <v>44958</v>
      </c>
      <c r="C15" s="16">
        <f>Hesap1!C15</f>
        <v>10</v>
      </c>
      <c r="D15" s="12">
        <f t="shared" si="2"/>
        <v>16669.755601618494</v>
      </c>
      <c r="E15" s="12">
        <f>D15*_xlfn.XLOOKUP(B15,'akdi faiz oranları'!$A$2:$A$24,'akdi faiz oranları'!$C$2:$C$24,,-1)/100</f>
        <v>294.72127903661499</v>
      </c>
      <c r="F15" s="12">
        <f>C15*_xlfn.XLOOKUP(B15,'gram altın'!$A$2:$A$129,'gram altın'!$D$2:$D$129)</f>
        <v>12061.968234131149</v>
      </c>
      <c r="G15" s="12">
        <f t="shared" si="0"/>
        <v>70973.554885213744</v>
      </c>
      <c r="H15" s="12">
        <f t="shared" si="3"/>
        <v>29026.445114786256</v>
      </c>
      <c r="I15" s="12">
        <f t="shared" si="1"/>
        <v>11610.578045914503</v>
      </c>
      <c r="J15" s="12">
        <f t="shared" si="4"/>
        <v>17415.867068871754</v>
      </c>
      <c r="L15" s="13">
        <f>SUM(C$2:$C15)</f>
        <v>140</v>
      </c>
      <c r="M15" s="12">
        <f>L15*_xlfn.XLOOKUP(B15,'gram altın'!$A$2:$A$129,'gram altın'!$C$2:$C$129)</f>
        <v>155481.03962108365</v>
      </c>
    </row>
    <row r="16" spans="1:17" x14ac:dyDescent="0.3">
      <c r="A16" s="10">
        <v>15</v>
      </c>
      <c r="B16" s="11">
        <v>44986</v>
      </c>
      <c r="C16" s="16">
        <f>Hesap1!C16</f>
        <v>10</v>
      </c>
      <c r="D16" s="12">
        <f t="shared" si="2"/>
        <v>17415.867068871754</v>
      </c>
      <c r="E16" s="12">
        <f>D16*_xlfn.XLOOKUP(B16,'akdi faiz oranları'!$A$2:$A$24,'akdi faiz oranları'!$C$2:$C$24,,-1)/100</f>
        <v>307.91252977765265</v>
      </c>
      <c r="F16" s="12">
        <f>C16*_xlfn.XLOOKUP(B16,'gram altın'!$A$2:$A$129,'gram altın'!$D$2:$D$129)</f>
        <v>11469.338612279185</v>
      </c>
      <c r="G16" s="12">
        <f t="shared" si="0"/>
        <v>70806.881789071413</v>
      </c>
      <c r="H16" s="12">
        <f t="shared" si="3"/>
        <v>29193.118210928591</v>
      </c>
      <c r="I16" s="12">
        <f t="shared" si="1"/>
        <v>11677.247284371437</v>
      </c>
      <c r="J16" s="12">
        <f t="shared" si="4"/>
        <v>17515.870926557152</v>
      </c>
      <c r="L16" s="13">
        <f>SUM(C$2:$C16)</f>
        <v>150</v>
      </c>
      <c r="M16" s="12">
        <f>L16*_xlfn.XLOOKUP(B16,'gram altın'!$A$2:$A$129,'gram altın'!$C$2:$C$129)</f>
        <v>158402.07033281942</v>
      </c>
    </row>
    <row r="17" spans="1:13" x14ac:dyDescent="0.3">
      <c r="A17" s="10">
        <v>16</v>
      </c>
      <c r="B17" s="11">
        <v>45017</v>
      </c>
      <c r="C17" s="16">
        <f>Hesap1!C17</f>
        <v>10</v>
      </c>
      <c r="D17" s="12">
        <f t="shared" si="2"/>
        <v>17515.870926557152</v>
      </c>
      <c r="E17" s="12">
        <f>D17*_xlfn.XLOOKUP(B17,'akdi faiz oranları'!$A$2:$A$24,'akdi faiz oranları'!$C$2:$C$24,,-1)/100</f>
        <v>309.68059798153047</v>
      </c>
      <c r="F17" s="12">
        <f>C17*_xlfn.XLOOKUP(B17,'gram altın'!$A$2:$A$129,'gram altın'!$D$2:$D$129)</f>
        <v>12571.311046347848</v>
      </c>
      <c r="G17" s="12">
        <f t="shared" si="0"/>
        <v>69603.137429113471</v>
      </c>
      <c r="H17" s="12">
        <f t="shared" si="3"/>
        <v>30396.862570886529</v>
      </c>
      <c r="I17" s="12">
        <f t="shared" si="1"/>
        <v>12158.745028354613</v>
      </c>
      <c r="J17" s="12">
        <f t="shared" si="4"/>
        <v>18238.117542531916</v>
      </c>
      <c r="L17" s="13">
        <f>SUM(C$2:$C17)</f>
        <v>160</v>
      </c>
      <c r="M17" s="12">
        <f>L17*_xlfn.XLOOKUP(B17,'gram altın'!$A$2:$A$129,'gram altın'!$C$2:$C$129)</f>
        <v>185196.07347145322</v>
      </c>
    </row>
    <row r="18" spans="1:13" x14ac:dyDescent="0.3">
      <c r="A18" s="10">
        <v>17</v>
      </c>
      <c r="B18" s="11">
        <v>45047</v>
      </c>
      <c r="C18" s="16">
        <f>Hesap1!C18</f>
        <v>10</v>
      </c>
      <c r="D18" s="12">
        <f t="shared" si="2"/>
        <v>18238.117542531916</v>
      </c>
      <c r="E18" s="12">
        <f>D18*_xlfn.XLOOKUP(B18,'akdi faiz oranları'!$A$2:$A$24,'akdi faiz oranları'!$C$2:$C$24,,-1)/100</f>
        <v>322.44991815196431</v>
      </c>
      <c r="F18" s="12">
        <f>C18*_xlfn.XLOOKUP(B18,'gram altın'!$A$2:$A$129,'gram altın'!$D$2:$D$129)</f>
        <v>12858.70744362096</v>
      </c>
      <c r="G18" s="12">
        <f t="shared" si="0"/>
        <v>68580.725095695147</v>
      </c>
      <c r="H18" s="12">
        <f t="shared" si="3"/>
        <v>31419.274904304839</v>
      </c>
      <c r="I18" s="12">
        <f t="shared" si="1"/>
        <v>12567.709961721936</v>
      </c>
      <c r="J18" s="12">
        <f t="shared" si="4"/>
        <v>18851.564942582903</v>
      </c>
      <c r="L18" s="13">
        <f>SUM(C$2:$C18)</f>
        <v>170</v>
      </c>
      <c r="M18" s="12">
        <f>L18*_xlfn.XLOOKUP(B18,'gram altın'!$A$2:$A$129,'gram altın'!$C$2:$C$129)</f>
        <v>201269.26318012094</v>
      </c>
    </row>
    <row r="19" spans="1:13" x14ac:dyDescent="0.3">
      <c r="A19" s="10">
        <v>18</v>
      </c>
      <c r="B19" s="11">
        <v>45078</v>
      </c>
      <c r="C19" s="16">
        <f>Hesap1!C19</f>
        <v>10</v>
      </c>
      <c r="D19" s="12">
        <f t="shared" si="2"/>
        <v>18851.564942582903</v>
      </c>
      <c r="E19" s="12">
        <f>D19*_xlfn.XLOOKUP(B19,'akdi faiz oranları'!$A$2:$A$24,'akdi faiz oranları'!$C$2:$C$24,,-1)/100</f>
        <v>333.2956681848658</v>
      </c>
      <c r="F19" s="12">
        <f>C19*_xlfn.XLOOKUP(B19,'gram altın'!$A$2:$A$129,'gram altın'!$D$2:$D$129)</f>
        <v>13578.502056432819</v>
      </c>
      <c r="G19" s="12">
        <f t="shared" si="0"/>
        <v>67236.637332799422</v>
      </c>
      <c r="H19" s="12">
        <f t="shared" si="3"/>
        <v>32763.362667200588</v>
      </c>
      <c r="I19" s="12">
        <f t="shared" si="1"/>
        <v>13105.345066880236</v>
      </c>
      <c r="J19" s="12">
        <f t="shared" si="4"/>
        <v>19658.017600320352</v>
      </c>
      <c r="L19" s="13">
        <f>SUM(C$2:$C19)</f>
        <v>180</v>
      </c>
      <c r="M19" s="12">
        <f>L19*_xlfn.XLOOKUP(B19,'gram altın'!$A$2:$A$129,'gram altın'!$C$2:$C$129)</f>
        <v>225037.85898740526</v>
      </c>
    </row>
    <row r="20" spans="1:13" x14ac:dyDescent="0.3">
      <c r="A20" s="10">
        <v>19</v>
      </c>
      <c r="B20" s="11">
        <v>45108</v>
      </c>
      <c r="C20" s="16">
        <f>Hesap1!C20</f>
        <v>10</v>
      </c>
      <c r="D20" s="12">
        <f t="shared" si="2"/>
        <v>19658.017600320352</v>
      </c>
      <c r="E20" s="12">
        <f>D20*_xlfn.XLOOKUP(B20,'akdi faiz oranları'!$A$2:$A$24,'akdi faiz oranları'!$C$2:$C$24,,-1)/100</f>
        <v>488.10857701595438</v>
      </c>
      <c r="F20" s="12">
        <f>C20*_xlfn.XLOOKUP(B20,'gram altın'!$A$2:$A$129,'gram altın'!$D$2:$D$129)</f>
        <v>16632.93457829042</v>
      </c>
      <c r="G20" s="12">
        <f t="shared" si="0"/>
        <v>63220.93924437328</v>
      </c>
      <c r="H20" s="12">
        <f t="shared" si="3"/>
        <v>36779.060755626728</v>
      </c>
      <c r="I20" s="12">
        <f t="shared" si="1"/>
        <v>14711.624302250691</v>
      </c>
      <c r="J20" s="12">
        <f t="shared" si="4"/>
        <v>22067.436453376038</v>
      </c>
      <c r="L20" s="13">
        <f>SUM(C$2:$C20)</f>
        <v>190</v>
      </c>
      <c r="M20" s="12">
        <f>L20*_xlfn.XLOOKUP(B20,'gram altın'!$A$2:$A$129,'gram altın'!$C$2:$C$129)</f>
        <v>290973.67556850245</v>
      </c>
    </row>
    <row r="21" spans="1:13" x14ac:dyDescent="0.3">
      <c r="A21" s="10">
        <v>20</v>
      </c>
      <c r="B21" s="11">
        <v>45139</v>
      </c>
      <c r="C21" s="16">
        <f>Hesap1!C21</f>
        <v>10</v>
      </c>
      <c r="D21" s="12">
        <f t="shared" si="2"/>
        <v>22067.436453376038</v>
      </c>
      <c r="E21" s="12">
        <f>D21*_xlfn.XLOOKUP(B21,'akdi faiz oranları'!$A$2:$A$24,'akdi faiz oranları'!$C$2:$C$24,,-1)/100</f>
        <v>611.04731539398244</v>
      </c>
      <c r="F21" s="12">
        <f>C21*_xlfn.XLOOKUP(B21,'gram altın'!$A$2:$A$129,'gram altın'!$D$2:$D$129)</f>
        <v>17596.309484175967</v>
      </c>
      <c r="G21" s="12">
        <f t="shared" si="0"/>
        <v>59725.206747054021</v>
      </c>
      <c r="H21" s="12">
        <f t="shared" si="3"/>
        <v>40274.793252945987</v>
      </c>
      <c r="I21" s="12">
        <f t="shared" si="1"/>
        <v>16109.917301178395</v>
      </c>
      <c r="J21" s="12">
        <f t="shared" si="4"/>
        <v>24164.875951767594</v>
      </c>
      <c r="L21" s="13">
        <f>SUM(C$2:$C21)</f>
        <v>200</v>
      </c>
      <c r="M21" s="12">
        <f>L21*_xlfn.XLOOKUP(B21,'gram altın'!$A$2:$A$129,'gram altın'!$C$2:$C$129)</f>
        <v>324028.1992112312</v>
      </c>
    </row>
    <row r="22" spans="1:13" x14ac:dyDescent="0.3">
      <c r="A22" s="10">
        <v>21</v>
      </c>
      <c r="B22" s="11">
        <v>45170</v>
      </c>
      <c r="C22" s="16">
        <f>Hesap1!C22</f>
        <v>10</v>
      </c>
      <c r="D22" s="12">
        <f t="shared" si="2"/>
        <v>24164.875951767594</v>
      </c>
      <c r="E22" s="12">
        <f>D22*_xlfn.XLOOKUP(B22,'akdi faiz oranları'!$A$2:$A$24,'akdi faiz oranları'!$C$2:$C$24,,-1)/100</f>
        <v>882.74291851807027</v>
      </c>
      <c r="F22" s="12">
        <f>C22*_xlfn.XLOOKUP(B22,'gram altın'!$A$2:$A$129,'gram altın'!$D$2:$D$129)</f>
        <v>17232.434068663857</v>
      </c>
      <c r="G22" s="12">
        <f t="shared" si="0"/>
        <v>57719.94706105048</v>
      </c>
      <c r="H22" s="12">
        <f t="shared" si="3"/>
        <v>42280.052938949528</v>
      </c>
      <c r="I22" s="12">
        <f t="shared" si="1"/>
        <v>16912.021175579812</v>
      </c>
      <c r="J22" s="12">
        <f t="shared" si="4"/>
        <v>25368.031763369716</v>
      </c>
      <c r="L22" s="13">
        <f>SUM(C$2:$C22)</f>
        <v>210</v>
      </c>
      <c r="M22" s="12">
        <f>L22*_xlfn.XLOOKUP(B22,'gram altın'!$A$2:$A$129,'gram altın'!$C$2:$C$129)</f>
        <v>333193.97533514985</v>
      </c>
    </row>
    <row r="23" spans="1:13" x14ac:dyDescent="0.3">
      <c r="A23" s="10">
        <v>22</v>
      </c>
      <c r="B23" s="11">
        <v>45200</v>
      </c>
      <c r="C23" s="16">
        <f>Hesap1!C23</f>
        <v>10</v>
      </c>
      <c r="D23" s="12">
        <f t="shared" si="2"/>
        <v>25368.031763369716</v>
      </c>
      <c r="E23" s="12">
        <f>D23*_xlfn.XLOOKUP(B23,'akdi faiz oranları'!$A$2:$A$24,'akdi faiz oranları'!$C$2:$C$24,,-1)/100</f>
        <v>1075.0971861316084</v>
      </c>
      <c r="F23" s="12">
        <f>C23*_xlfn.XLOOKUP(B23,'gram altın'!$A$2:$A$129,'gram altın'!$D$2:$D$129)</f>
        <v>16864.368447201152</v>
      </c>
      <c r="G23" s="12">
        <f t="shared" si="0"/>
        <v>56692.502603297529</v>
      </c>
      <c r="H23" s="12">
        <f t="shared" si="3"/>
        <v>43307.497396702471</v>
      </c>
      <c r="I23" s="12">
        <f t="shared" si="1"/>
        <v>17322.99895868099</v>
      </c>
      <c r="J23" s="12">
        <f t="shared" si="4"/>
        <v>25984.498438021481</v>
      </c>
      <c r="L23" s="13">
        <f>SUM(C$2:$C23)</f>
        <v>220</v>
      </c>
      <c r="M23" s="12">
        <f>L23*_xlfn.XLOOKUP(B23,'gram altın'!$A$2:$A$129,'gram altın'!$C$2:$C$129)</f>
        <v>341604.81424045149</v>
      </c>
    </row>
    <row r="24" spans="1:13" x14ac:dyDescent="0.3">
      <c r="A24" s="10">
        <v>23</v>
      </c>
      <c r="B24" s="11">
        <v>45231</v>
      </c>
      <c r="C24" s="16">
        <f>Hesap1!C24</f>
        <v>0</v>
      </c>
      <c r="D24" s="12">
        <f t="shared" si="2"/>
        <v>25984.498438021481</v>
      </c>
      <c r="E24" s="12">
        <f>D24*_xlfn.XLOOKUP(B24,'akdi faiz oranları'!$A$2:$A$24,'akdi faiz oranları'!$C$2:$C$24,,-1)/100</f>
        <v>1236.3424356810619</v>
      </c>
      <c r="F24" s="12">
        <f>C24*_xlfn.XLOOKUP(B24,'gram altın'!$A$2:$A$129,'gram altın'!$D$2:$D$129)</f>
        <v>0</v>
      </c>
      <c r="G24" s="12">
        <f t="shared" si="0"/>
        <v>72779.159126297454</v>
      </c>
      <c r="H24" s="12">
        <f t="shared" si="3"/>
        <v>27220.840873702542</v>
      </c>
      <c r="I24" s="12">
        <f t="shared" si="1"/>
        <v>10888.336349481018</v>
      </c>
      <c r="J24" s="12">
        <f t="shared" si="4"/>
        <v>16332.504524221524</v>
      </c>
      <c r="L24" s="13">
        <f>SUM(C$2:$C24)</f>
        <v>220</v>
      </c>
      <c r="M24" s="12">
        <f>L24*_xlfn.XLOOKUP(B24,'gram altın'!$A$2:$A$129,'gram altın'!$C$2:$C$129)</f>
        <v>378384.15525273891</v>
      </c>
    </row>
    <row r="25" spans="1:13" x14ac:dyDescent="0.3">
      <c r="A25" s="10">
        <v>24</v>
      </c>
      <c r="B25" s="11">
        <v>45261</v>
      </c>
      <c r="C25" s="16">
        <f>Hesap1!C25</f>
        <v>0</v>
      </c>
      <c r="D25" s="12">
        <f t="shared" si="2"/>
        <v>16332.504524221524</v>
      </c>
      <c r="E25" s="12">
        <f>D25*_xlfn.XLOOKUP(B25,'akdi faiz oranları'!$A$2:$A$24,'akdi faiz oranları'!$C$2:$C$24,,-1)/100</f>
        <v>777.10056526246012</v>
      </c>
      <c r="F25" s="12">
        <f>C25*_xlfn.XLOOKUP(B25,'gram altın'!$A$2:$A$129,'gram altın'!$D$2:$D$129)</f>
        <v>0</v>
      </c>
      <c r="G25" s="12">
        <f t="shared" si="0"/>
        <v>82890.394910516014</v>
      </c>
      <c r="H25" s="12">
        <f t="shared" si="3"/>
        <v>17109.605089483983</v>
      </c>
      <c r="I25" s="12">
        <f>H25</f>
        <v>17109.605089483983</v>
      </c>
      <c r="J25" s="12">
        <f t="shared" si="4"/>
        <v>0</v>
      </c>
      <c r="L25" s="13">
        <f>SUM(C$2:$C25)</f>
        <v>220</v>
      </c>
      <c r="M25" s="12">
        <f>L25*_xlfn.XLOOKUP(B25,'gram altın'!$A$2:$A$129,'gram altın'!$C$2:$C$129)</f>
        <v>397910.65166087041</v>
      </c>
    </row>
    <row r="27" spans="1:13" x14ac:dyDescent="0.3">
      <c r="E27" s="35"/>
      <c r="F27" s="35"/>
      <c r="G27" s="35"/>
      <c r="H27" s="35"/>
      <c r="I27" s="14"/>
    </row>
    <row r="28" spans="1:13" x14ac:dyDescent="0.3">
      <c r="E28" s="35"/>
      <c r="F28" s="35"/>
      <c r="G28" s="35"/>
      <c r="H28" s="35"/>
      <c r="I28" s="14"/>
    </row>
    <row r="29" spans="1:13" x14ac:dyDescent="0.3">
      <c r="E29" s="35"/>
      <c r="F29" s="35"/>
      <c r="G29" s="35"/>
      <c r="H29" s="35"/>
      <c r="I29" s="15"/>
    </row>
    <row r="30" spans="1:13" x14ac:dyDescent="0.3">
      <c r="E30" s="35"/>
      <c r="F30" s="35"/>
      <c r="G30" s="35"/>
      <c r="H30" s="35"/>
      <c r="I30" s="4"/>
    </row>
    <row r="31" spans="1:13" x14ac:dyDescent="0.3">
      <c r="E31" s="35"/>
      <c r="F31" s="35"/>
      <c r="G31" s="35"/>
      <c r="H31" s="35"/>
      <c r="I31" s="4"/>
    </row>
  </sheetData>
  <mergeCells count="6">
    <mergeCell ref="E31:H31"/>
    <mergeCell ref="Q2:Q3"/>
    <mergeCell ref="E27:H27"/>
    <mergeCell ref="E28:H28"/>
    <mergeCell ref="E29:H29"/>
    <mergeCell ref="E30:H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6E715-7310-4D01-8ACC-18A032C5AE08}">
  <sheetPr>
    <tabColor theme="2" tint="-0.499984740745262"/>
  </sheetPr>
  <dimension ref="A1:Q31"/>
  <sheetViews>
    <sheetView tabSelected="1" workbookViewId="0">
      <selection activeCell="H2" sqref="H2:H25"/>
    </sheetView>
  </sheetViews>
  <sheetFormatPr defaultRowHeight="14.4" x14ac:dyDescent="0.3"/>
  <cols>
    <col min="3" max="3" width="16" bestFit="1" customWidth="1"/>
    <col min="4" max="4" width="16" customWidth="1"/>
    <col min="5" max="5" width="11.21875" bestFit="1" customWidth="1"/>
    <col min="7" max="7" width="12.5546875" bestFit="1" customWidth="1"/>
    <col min="8" max="8" width="9" bestFit="1" customWidth="1"/>
    <col min="9" max="9" width="10.21875" bestFit="1" customWidth="1"/>
    <col min="11" max="11" width="11" bestFit="1" customWidth="1"/>
    <col min="12" max="12" width="9.88671875" bestFit="1" customWidth="1"/>
    <col min="14" max="14" width="11.33203125" bestFit="1" customWidth="1"/>
    <col min="15" max="15" width="10" bestFit="1" customWidth="1"/>
    <col min="17" max="17" width="28.6640625" customWidth="1"/>
  </cols>
  <sheetData>
    <row r="1" spans="1:17" x14ac:dyDescent="0.3">
      <c r="A1" s="8" t="s">
        <v>3</v>
      </c>
      <c r="B1" s="8" t="s">
        <v>0</v>
      </c>
      <c r="C1" s="8" t="s">
        <v>11</v>
      </c>
      <c r="D1" s="8" t="s">
        <v>23</v>
      </c>
      <c r="E1" s="8" t="s">
        <v>22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N1" s="9" t="s">
        <v>19</v>
      </c>
      <c r="O1" s="9" t="s">
        <v>20</v>
      </c>
    </row>
    <row r="2" spans="1:17" x14ac:dyDescent="0.3">
      <c r="A2" s="10">
        <v>1</v>
      </c>
      <c r="B2" s="11">
        <v>44562</v>
      </c>
      <c r="C2" s="10">
        <f t="shared" ref="C2:C23" si="0">aylikAltinAlimi</f>
        <v>10</v>
      </c>
      <c r="D2" s="12">
        <f>C2*_xlfn.XLOOKUP(B2,'gram altın'!$A$2:$A$129,'gram altın'!$D$2:$D$129)</f>
        <v>8208.7583038398698</v>
      </c>
      <c r="E2" s="12">
        <f>D2/3</f>
        <v>2736.2527679466234</v>
      </c>
      <c r="F2" s="10">
        <v>0</v>
      </c>
      <c r="G2" s="12">
        <f>F2*_xlfn.XLOOKUP(B2,'akdi faiz oranları'!$A$2:$A$24,'akdi faiz oranları'!$C$2:$C$24,,-1)/100</f>
        <v>0</v>
      </c>
      <c r="H2" s="12">
        <f>'Hesap3 Taksitler'!AA3</f>
        <v>2736.2527679466234</v>
      </c>
      <c r="I2" s="12">
        <f t="shared" ref="I2:I25" si="1">kartlimiti-H2-G2-F2</f>
        <v>97263.747232053371</v>
      </c>
      <c r="J2" s="12">
        <f>H2+F2+G2</f>
        <v>2736.2527679466234</v>
      </c>
      <c r="K2" s="12">
        <f>J2</f>
        <v>2736.2527679466234</v>
      </c>
      <c r="L2" s="12">
        <f>J2-K2</f>
        <v>0</v>
      </c>
      <c r="M2" s="4"/>
      <c r="N2" s="13">
        <f>SUM($C$2:C2)</f>
        <v>10</v>
      </c>
      <c r="O2" s="12">
        <f>N2*_xlfn.XLOOKUP(B2,'gram altın'!$A$2:$A$129,'gram altın'!$C$2:$C$129)</f>
        <v>7558.0313398825019</v>
      </c>
      <c r="Q2" s="36" t="s">
        <v>53</v>
      </c>
    </row>
    <row r="3" spans="1:17" x14ac:dyDescent="0.3">
      <c r="A3" s="10">
        <v>2</v>
      </c>
      <c r="B3" s="11">
        <v>44593</v>
      </c>
      <c r="C3" s="10">
        <f t="shared" si="0"/>
        <v>10</v>
      </c>
      <c r="D3" s="12">
        <f>C3*_xlfn.XLOOKUP(B3,'gram altın'!$A$2:$A$129,'gram altın'!$D$2:$D$129)</f>
        <v>7956.9838302405742</v>
      </c>
      <c r="E3" s="12">
        <f t="shared" ref="E3:E25" si="2">D3/3</f>
        <v>2652.3279434135247</v>
      </c>
      <c r="F3" s="12">
        <f>L2</f>
        <v>0</v>
      </c>
      <c r="G3" s="12">
        <f>F3*_xlfn.XLOOKUP(B3,'akdi faiz oranları'!$A$2:$A$24,'akdi faiz oranları'!$C$2:$C$24,,-1)/100</f>
        <v>0</v>
      </c>
      <c r="H3" s="12">
        <f>'Hesap3 Taksitler'!AA4</f>
        <v>5388.5807113601477</v>
      </c>
      <c r="I3" s="12">
        <f t="shared" si="1"/>
        <v>94611.419288639852</v>
      </c>
      <c r="J3" s="12">
        <f>H3+F3+G3</f>
        <v>5388.5807113601477</v>
      </c>
      <c r="K3" s="12">
        <f t="shared" ref="K3:K24" si="3">J3</f>
        <v>5388.5807113601477</v>
      </c>
      <c r="L3" s="12">
        <f>J3-K3</f>
        <v>0</v>
      </c>
      <c r="N3" s="13">
        <f>SUM($C$2:C3)</f>
        <v>20</v>
      </c>
      <c r="O3" s="12">
        <f>N3*_xlfn.XLOOKUP(B3,'gram altın'!$A$2:$A$129,'gram altın'!$C$2:$C$129)</f>
        <v>14652.431204306469</v>
      </c>
      <c r="Q3" s="36"/>
    </row>
    <row r="4" spans="1:17" x14ac:dyDescent="0.3">
      <c r="A4" s="10">
        <v>3</v>
      </c>
      <c r="B4" s="11">
        <v>44621</v>
      </c>
      <c r="C4" s="10">
        <f t="shared" si="0"/>
        <v>10</v>
      </c>
      <c r="D4" s="12">
        <f>C4*_xlfn.XLOOKUP(B4,'gram altın'!$A$2:$A$129,'gram altın'!$D$2:$D$129)</f>
        <v>8777.30200111657</v>
      </c>
      <c r="E4" s="12">
        <f t="shared" si="2"/>
        <v>2925.7673337055235</v>
      </c>
      <c r="F4" s="12">
        <f t="shared" ref="F4:F25" si="4">L3</f>
        <v>0</v>
      </c>
      <c r="G4" s="12">
        <f>F4*_xlfn.XLOOKUP(B4,'akdi faiz oranları'!$A$2:$A$24,'akdi faiz oranları'!$C$2:$C$24,,-1)/100</f>
        <v>0</v>
      </c>
      <c r="H4" s="12">
        <f>'Hesap3 Taksitler'!AA5</f>
        <v>8314.3480450656716</v>
      </c>
      <c r="I4" s="12">
        <f t="shared" si="1"/>
        <v>91685.651954934321</v>
      </c>
      <c r="J4" s="12">
        <f t="shared" ref="J4:J25" si="5">H4+F4+G4</f>
        <v>8314.3480450656716</v>
      </c>
      <c r="K4" s="12">
        <f t="shared" si="3"/>
        <v>8314.3480450656716</v>
      </c>
      <c r="L4" s="12">
        <f t="shared" ref="L4:L25" si="6">J4-K4</f>
        <v>0</v>
      </c>
      <c r="N4" s="13">
        <f>SUM($C$2:C4)</f>
        <v>30</v>
      </c>
      <c r="O4" s="12">
        <f>N4*_xlfn.XLOOKUP(B4,'gram altın'!$A$2:$A$129,'gram altın'!$C$2:$C$129)</f>
        <v>24244.515850717828</v>
      </c>
    </row>
    <row r="5" spans="1:17" x14ac:dyDescent="0.3">
      <c r="A5" s="10">
        <v>4</v>
      </c>
      <c r="B5" s="11">
        <v>44652</v>
      </c>
      <c r="C5" s="10">
        <f t="shared" si="0"/>
        <v>10</v>
      </c>
      <c r="D5" s="12">
        <f>C5*_xlfn.XLOOKUP(B5,'gram altın'!$A$2:$A$129,'gram altın'!$D$2:$D$129)</f>
        <v>9453.4253563544535</v>
      </c>
      <c r="E5" s="12">
        <f t="shared" si="2"/>
        <v>3151.1417854514843</v>
      </c>
      <c r="F5" s="12">
        <f t="shared" si="4"/>
        <v>0</v>
      </c>
      <c r="G5" s="12">
        <f>F5*_xlfn.XLOOKUP(B5,'akdi faiz oranları'!$A$2:$A$24,'akdi faiz oranları'!$C$2:$C$24,,-1)/100</f>
        <v>0</v>
      </c>
      <c r="H5" s="12">
        <f>'Hesap3 Taksitler'!AA6</f>
        <v>8729.2370625705316</v>
      </c>
      <c r="I5" s="12">
        <f t="shared" si="1"/>
        <v>91270.762937429463</v>
      </c>
      <c r="J5" s="12">
        <f t="shared" si="5"/>
        <v>8729.2370625705316</v>
      </c>
      <c r="K5" s="12">
        <f t="shared" si="3"/>
        <v>8729.2370625705316</v>
      </c>
      <c r="L5" s="12">
        <f t="shared" si="6"/>
        <v>0</v>
      </c>
      <c r="N5" s="13">
        <f>SUM($C$2:C5)</f>
        <v>40</v>
      </c>
      <c r="O5" s="12">
        <f>N5*_xlfn.XLOOKUP(B5,'gram altın'!$A$2:$A$129,'gram altın'!$C$2:$C$129)</f>
        <v>34816.123203015755</v>
      </c>
    </row>
    <row r="6" spans="1:17" x14ac:dyDescent="0.3">
      <c r="A6" s="10">
        <v>5</v>
      </c>
      <c r="B6" s="11">
        <v>44682</v>
      </c>
      <c r="C6" s="10">
        <f t="shared" si="0"/>
        <v>10</v>
      </c>
      <c r="D6" s="12">
        <f>C6*_xlfn.XLOOKUP(B6,'gram altın'!$A$2:$A$129,'gram altın'!$D$2:$D$129)</f>
        <v>9372.900978790316</v>
      </c>
      <c r="E6" s="12">
        <f t="shared" si="2"/>
        <v>3124.3003262634388</v>
      </c>
      <c r="F6" s="12">
        <f t="shared" si="4"/>
        <v>0</v>
      </c>
      <c r="G6" s="12">
        <f>F6*_xlfn.XLOOKUP(B6,'akdi faiz oranları'!$A$2:$A$24,'akdi faiz oranları'!$C$2:$C$24,,-1)/100</f>
        <v>0</v>
      </c>
      <c r="H6" s="12">
        <f>'Hesap3 Taksitler'!AA7</f>
        <v>9201.2094454204471</v>
      </c>
      <c r="I6" s="12">
        <f t="shared" si="1"/>
        <v>90798.790554579551</v>
      </c>
      <c r="J6" s="12">
        <f t="shared" si="5"/>
        <v>9201.2094454204471</v>
      </c>
      <c r="K6" s="12">
        <f t="shared" si="3"/>
        <v>9201.2094454204471</v>
      </c>
      <c r="L6" s="12">
        <f t="shared" si="6"/>
        <v>0</v>
      </c>
      <c r="N6" s="13">
        <f>SUM($C$2:C6)</f>
        <v>50</v>
      </c>
      <c r="O6" s="12">
        <f>N6*_xlfn.XLOOKUP(B6,'gram altın'!$A$2:$A$129,'gram altın'!$C$2:$C$129)</f>
        <v>43149.448869858272</v>
      </c>
    </row>
    <row r="7" spans="1:17" x14ac:dyDescent="0.3">
      <c r="A7" s="10">
        <v>6</v>
      </c>
      <c r="B7" s="11">
        <v>44713</v>
      </c>
      <c r="C7" s="10">
        <f t="shared" si="0"/>
        <v>10</v>
      </c>
      <c r="D7" s="12">
        <f>C7*_xlfn.XLOOKUP(B7,'gram altın'!$A$2:$A$129,'gram altın'!$D$2:$D$129)</f>
        <v>10015.688917799029</v>
      </c>
      <c r="E7" s="12">
        <f t="shared" si="2"/>
        <v>3338.5629725996764</v>
      </c>
      <c r="F7" s="12">
        <f t="shared" si="4"/>
        <v>0</v>
      </c>
      <c r="G7" s="12">
        <f>F7*_xlfn.XLOOKUP(B7,'akdi faiz oranları'!$A$2:$A$24,'akdi faiz oranları'!$C$2:$C$24,,-1)/100</f>
        <v>0</v>
      </c>
      <c r="H7" s="12">
        <f>'Hesap3 Taksitler'!AA8</f>
        <v>9614.0050843146</v>
      </c>
      <c r="I7" s="12">
        <f t="shared" si="1"/>
        <v>90385.994915685398</v>
      </c>
      <c r="J7" s="12">
        <f t="shared" si="5"/>
        <v>9614.0050843146</v>
      </c>
      <c r="K7" s="12">
        <f t="shared" si="3"/>
        <v>9614.0050843146</v>
      </c>
      <c r="L7" s="12">
        <f t="shared" si="6"/>
        <v>0</v>
      </c>
      <c r="N7" s="13">
        <f>SUM($C$2:C7)</f>
        <v>60</v>
      </c>
      <c r="O7" s="12">
        <f>N7*_xlfn.XLOOKUP(B7,'gram altın'!$A$2:$A$129,'gram altın'!$C$2:$C$129)</f>
        <v>55330.334695683792</v>
      </c>
    </row>
    <row r="8" spans="1:17" x14ac:dyDescent="0.3">
      <c r="A8" s="10">
        <v>7</v>
      </c>
      <c r="B8" s="11">
        <v>44743</v>
      </c>
      <c r="C8" s="10">
        <f t="shared" si="0"/>
        <v>10</v>
      </c>
      <c r="D8" s="12">
        <f>C8*_xlfn.XLOOKUP(B8,'gram altın'!$A$2:$A$129,'gram altın'!$D$2:$D$129)</f>
        <v>10038.336722307302</v>
      </c>
      <c r="E8" s="12">
        <f t="shared" si="2"/>
        <v>3346.1122407691005</v>
      </c>
      <c r="F8" s="12">
        <f t="shared" si="4"/>
        <v>0</v>
      </c>
      <c r="G8" s="12">
        <f>F8*_xlfn.XLOOKUP(B8,'akdi faiz oranları'!$A$2:$A$24,'akdi faiz oranları'!$C$2:$C$24,,-1)/100</f>
        <v>0</v>
      </c>
      <c r="H8" s="12">
        <f>'Hesap3 Taksitler'!AA9</f>
        <v>9808.9755396322162</v>
      </c>
      <c r="I8" s="12">
        <f t="shared" si="1"/>
        <v>90191.024460367786</v>
      </c>
      <c r="J8" s="12">
        <f t="shared" si="5"/>
        <v>9808.9755396322162</v>
      </c>
      <c r="K8" s="12">
        <f t="shared" si="3"/>
        <v>9808.9755396322162</v>
      </c>
      <c r="L8" s="12">
        <f t="shared" si="6"/>
        <v>0</v>
      </c>
      <c r="N8" s="13">
        <f>SUM($C$2:C8)</f>
        <v>70</v>
      </c>
      <c r="O8" s="12">
        <f>N8*_xlfn.XLOOKUP(B8,'gram altın'!$A$2:$A$129,'gram altın'!$C$2:$C$129)</f>
        <v>64698.024375259287</v>
      </c>
    </row>
    <row r="9" spans="1:17" x14ac:dyDescent="0.3">
      <c r="A9" s="10">
        <v>8</v>
      </c>
      <c r="B9" s="11">
        <v>44774</v>
      </c>
      <c r="C9" s="10">
        <f t="shared" si="0"/>
        <v>10</v>
      </c>
      <c r="D9" s="12">
        <f>C9*_xlfn.XLOOKUP(B9,'gram altın'!$A$2:$A$129,'gram altın'!$D$2:$D$129)</f>
        <v>10523.728110386652</v>
      </c>
      <c r="E9" s="12">
        <f t="shared" si="2"/>
        <v>3507.9093701288839</v>
      </c>
      <c r="F9" s="12">
        <f t="shared" si="4"/>
        <v>0</v>
      </c>
      <c r="G9" s="12">
        <f>F9*_xlfn.XLOOKUP(B9,'akdi faiz oranları'!$A$2:$A$24,'akdi faiz oranları'!$C$2:$C$24,,-1)/100</f>
        <v>0</v>
      </c>
      <c r="H9" s="12">
        <f>'Hesap3 Taksitler'!AA10</f>
        <v>10192.584583497661</v>
      </c>
      <c r="I9" s="12">
        <f t="shared" si="1"/>
        <v>89807.415416502336</v>
      </c>
      <c r="J9" s="12">
        <f t="shared" si="5"/>
        <v>10192.584583497661</v>
      </c>
      <c r="K9" s="12">
        <f t="shared" si="3"/>
        <v>10192.584583497661</v>
      </c>
      <c r="L9" s="12">
        <f t="shared" si="6"/>
        <v>0</v>
      </c>
      <c r="N9" s="13">
        <f>SUM($C$2:C9)</f>
        <v>80</v>
      </c>
      <c r="O9" s="12">
        <f>N9*_xlfn.XLOOKUP(B9,'gram altın'!$A$2:$A$129,'gram altın'!$C$2:$C$129)</f>
        <v>77515.905745207187</v>
      </c>
    </row>
    <row r="10" spans="1:17" x14ac:dyDescent="0.3">
      <c r="A10" s="10">
        <v>9</v>
      </c>
      <c r="B10" s="11">
        <v>44805</v>
      </c>
      <c r="C10" s="10">
        <f t="shared" si="0"/>
        <v>10</v>
      </c>
      <c r="D10" s="12">
        <f>C10*_xlfn.XLOOKUP(B10,'gram altın'!$A$2:$A$129,'gram altın'!$D$2:$D$129)</f>
        <v>10342.545674320456</v>
      </c>
      <c r="E10" s="12">
        <f t="shared" si="2"/>
        <v>3447.5152247734854</v>
      </c>
      <c r="F10" s="12">
        <f t="shared" si="4"/>
        <v>0</v>
      </c>
      <c r="G10" s="12">
        <f>F10*_xlfn.XLOOKUP(B10,'akdi faiz oranları'!$A$2:$A$24,'akdi faiz oranları'!$C$2:$C$24,,-1)/100</f>
        <v>0</v>
      </c>
      <c r="H10" s="12">
        <f>'Hesap3 Taksitler'!AA11</f>
        <v>10301.53683567147</v>
      </c>
      <c r="I10" s="12">
        <f t="shared" si="1"/>
        <v>89698.463164328525</v>
      </c>
      <c r="J10" s="12">
        <f t="shared" si="5"/>
        <v>10301.53683567147</v>
      </c>
      <c r="K10" s="12">
        <f t="shared" si="3"/>
        <v>10301.53683567147</v>
      </c>
      <c r="L10" s="12">
        <f t="shared" si="6"/>
        <v>0</v>
      </c>
      <c r="N10" s="13">
        <f>SUM($C$2:C10)</f>
        <v>90</v>
      </c>
      <c r="O10" s="12">
        <f>N10*_xlfn.XLOOKUP(B10,'gram altın'!$A$2:$A$129,'gram altın'!$C$2:$C$129)</f>
        <v>85704.016737468046</v>
      </c>
    </row>
    <row r="11" spans="1:17" x14ac:dyDescent="0.3">
      <c r="A11" s="10">
        <v>10</v>
      </c>
      <c r="B11" s="11">
        <v>44835</v>
      </c>
      <c r="C11" s="10">
        <f t="shared" si="0"/>
        <v>10</v>
      </c>
      <c r="D11" s="12">
        <f>C11*_xlfn.XLOOKUP(B11,'gram altın'!$A$2:$A$129,'gram altın'!$D$2:$D$129)</f>
        <v>10219.063926122075</v>
      </c>
      <c r="E11" s="12">
        <f t="shared" si="2"/>
        <v>3406.3546420406915</v>
      </c>
      <c r="F11" s="12">
        <f t="shared" si="4"/>
        <v>0</v>
      </c>
      <c r="G11" s="12">
        <f>F11*_xlfn.XLOOKUP(B11,'akdi faiz oranları'!$A$2:$A$24,'akdi faiz oranları'!$C$2:$C$24,,-1)/100</f>
        <v>0</v>
      </c>
      <c r="H11" s="12">
        <f>'Hesap3 Taksitler'!AA12</f>
        <v>10361.779236943061</v>
      </c>
      <c r="I11" s="12">
        <f t="shared" si="1"/>
        <v>89638.220763056946</v>
      </c>
      <c r="J11" s="12">
        <f t="shared" si="5"/>
        <v>10361.779236943061</v>
      </c>
      <c r="K11" s="12">
        <f t="shared" si="3"/>
        <v>10361.779236943061</v>
      </c>
      <c r="L11" s="12">
        <f t="shared" si="6"/>
        <v>0</v>
      </c>
      <c r="N11" s="13">
        <f>SUM($C$2:C11)</f>
        <v>100</v>
      </c>
      <c r="O11" s="12">
        <f>N11*_xlfn.XLOOKUP(B11,'gram altın'!$A$2:$A$129,'gram altın'!$C$2:$C$129)</f>
        <v>94089.754575627026</v>
      </c>
    </row>
    <row r="12" spans="1:17" x14ac:dyDescent="0.3">
      <c r="A12" s="10">
        <v>11</v>
      </c>
      <c r="B12" s="11">
        <v>44866</v>
      </c>
      <c r="C12" s="10">
        <f t="shared" si="0"/>
        <v>10</v>
      </c>
      <c r="D12" s="12">
        <f>C12*_xlfn.XLOOKUP(B12,'gram altın'!$A$2:$A$129,'gram altın'!$D$2:$D$129)</f>
        <v>10112.042962287635</v>
      </c>
      <c r="E12" s="12">
        <f t="shared" si="2"/>
        <v>3370.6809874292117</v>
      </c>
      <c r="F12" s="12">
        <f t="shared" si="4"/>
        <v>0</v>
      </c>
      <c r="G12" s="12">
        <f>F12*_xlfn.XLOOKUP(B12,'akdi faiz oranları'!$A$2:$A$24,'akdi faiz oranları'!$C$2:$C$24,,-1)/100</f>
        <v>0</v>
      </c>
      <c r="H12" s="12">
        <f>'Hesap3 Taksitler'!AA13</f>
        <v>10224.550854243389</v>
      </c>
      <c r="I12" s="12">
        <f t="shared" si="1"/>
        <v>89775.449145756604</v>
      </c>
      <c r="J12" s="12">
        <f t="shared" si="5"/>
        <v>10224.550854243389</v>
      </c>
      <c r="K12" s="12">
        <f t="shared" si="3"/>
        <v>10224.550854243389</v>
      </c>
      <c r="L12" s="12">
        <f t="shared" si="6"/>
        <v>0</v>
      </c>
      <c r="N12" s="13">
        <f>SUM($C$2:C12)</f>
        <v>110</v>
      </c>
      <c r="O12" s="12">
        <f>N12*_xlfn.XLOOKUP(B12,'gram altın'!$A$2:$A$129,'gram altın'!$C$2:$C$129)</f>
        <v>102414.82118166776</v>
      </c>
    </row>
    <row r="13" spans="1:17" x14ac:dyDescent="0.3">
      <c r="A13" s="10">
        <v>12</v>
      </c>
      <c r="B13" s="11">
        <v>44896</v>
      </c>
      <c r="C13" s="10">
        <f t="shared" si="0"/>
        <v>10</v>
      </c>
      <c r="D13" s="12">
        <f>C13*_xlfn.XLOOKUP(B13,'gram altın'!$A$2:$A$129,'gram altın'!$D$2:$D$129)</f>
        <v>10993.672640480228</v>
      </c>
      <c r="E13" s="12">
        <f t="shared" si="2"/>
        <v>3664.557546826743</v>
      </c>
      <c r="F13" s="12">
        <f t="shared" si="4"/>
        <v>0</v>
      </c>
      <c r="G13" s="12">
        <f>F13*_xlfn.XLOOKUP(B13,'akdi faiz oranları'!$A$2:$A$24,'akdi faiz oranları'!$C$2:$C$24,,-1)/100</f>
        <v>0</v>
      </c>
      <c r="H13" s="12">
        <f>'Hesap3 Taksitler'!AA14</f>
        <v>10441.593176296647</v>
      </c>
      <c r="I13" s="12">
        <f t="shared" si="1"/>
        <v>89558.40682370335</v>
      </c>
      <c r="J13" s="12">
        <f t="shared" si="5"/>
        <v>10441.593176296647</v>
      </c>
      <c r="K13" s="12">
        <f t="shared" si="3"/>
        <v>10441.593176296647</v>
      </c>
      <c r="L13" s="12">
        <f t="shared" si="6"/>
        <v>0</v>
      </c>
      <c r="N13" s="13">
        <f>SUM($C$2:C13)</f>
        <v>120</v>
      </c>
      <c r="O13" s="12">
        <f>N13*_xlfn.XLOOKUP(B13,'gram altın'!$A$2:$A$129,'gram altın'!$C$2:$C$129)</f>
        <v>121466.15010207897</v>
      </c>
    </row>
    <row r="14" spans="1:17" x14ac:dyDescent="0.3">
      <c r="A14" s="10">
        <v>13</v>
      </c>
      <c r="B14" s="11">
        <v>44927</v>
      </c>
      <c r="C14" s="10">
        <f t="shared" si="0"/>
        <v>10</v>
      </c>
      <c r="D14" s="12">
        <f>C14*_xlfn.XLOOKUP(B14,'gram altın'!$A$2:$A$129,'gram altın'!$D$2:$D$129)</f>
        <v>11342.959931571751</v>
      </c>
      <c r="E14" s="12">
        <f t="shared" si="2"/>
        <v>3780.9866438572503</v>
      </c>
      <c r="F14" s="12">
        <f t="shared" si="4"/>
        <v>0</v>
      </c>
      <c r="G14" s="12">
        <f>F14*_xlfn.XLOOKUP(B14,'akdi faiz oranları'!$A$2:$A$24,'akdi faiz oranları'!$C$2:$C$24,,-1)/100</f>
        <v>0</v>
      </c>
      <c r="H14" s="12">
        <f>'Hesap3 Taksitler'!AA15</f>
        <v>10816.225178113205</v>
      </c>
      <c r="I14" s="12">
        <f t="shared" si="1"/>
        <v>89183.774821886793</v>
      </c>
      <c r="J14" s="12">
        <f t="shared" si="5"/>
        <v>10816.225178113205</v>
      </c>
      <c r="K14" s="12">
        <f t="shared" si="3"/>
        <v>10816.225178113205</v>
      </c>
      <c r="L14" s="12">
        <f t="shared" si="6"/>
        <v>0</v>
      </c>
      <c r="N14" s="13">
        <f>SUM($C$2:C14)</f>
        <v>130</v>
      </c>
      <c r="O14" s="12">
        <f>N14*_xlfn.XLOOKUP(B14,'gram altın'!$A$2:$A$129,'gram altın'!$C$2:$C$129)</f>
        <v>135769.10967481212</v>
      </c>
    </row>
    <row r="15" spans="1:17" x14ac:dyDescent="0.3">
      <c r="A15" s="10">
        <v>14</v>
      </c>
      <c r="B15" s="11">
        <v>44958</v>
      </c>
      <c r="C15" s="10">
        <f t="shared" si="0"/>
        <v>10</v>
      </c>
      <c r="D15" s="12">
        <f>C15*_xlfn.XLOOKUP(B15,'gram altın'!$A$2:$A$129,'gram altın'!$D$2:$D$129)</f>
        <v>12061.968234131149</v>
      </c>
      <c r="E15" s="12">
        <f t="shared" si="2"/>
        <v>4020.6560780437162</v>
      </c>
      <c r="F15" s="12">
        <f t="shared" si="4"/>
        <v>0</v>
      </c>
      <c r="G15" s="12">
        <f>F15*_xlfn.XLOOKUP(B15,'akdi faiz oranları'!$A$2:$A$24,'akdi faiz oranları'!$C$2:$C$24,,-1)/100</f>
        <v>0</v>
      </c>
      <c r="H15" s="12">
        <f>'Hesap3 Taksitler'!AA16</f>
        <v>11466.200268727709</v>
      </c>
      <c r="I15" s="12">
        <f t="shared" si="1"/>
        <v>88533.799731272287</v>
      </c>
      <c r="J15" s="12">
        <f t="shared" si="5"/>
        <v>11466.200268727709</v>
      </c>
      <c r="K15" s="12">
        <f t="shared" si="3"/>
        <v>11466.200268727709</v>
      </c>
      <c r="L15" s="12">
        <f t="shared" si="6"/>
        <v>0</v>
      </c>
      <c r="N15" s="13">
        <f>SUM($C$2:C15)</f>
        <v>140</v>
      </c>
      <c r="O15" s="12">
        <f>N15*_xlfn.XLOOKUP(B15,'gram altın'!$A$2:$A$129,'gram altın'!$C$2:$C$129)</f>
        <v>155481.03962108365</v>
      </c>
    </row>
    <row r="16" spans="1:17" x14ac:dyDescent="0.3">
      <c r="A16" s="10">
        <v>15</v>
      </c>
      <c r="B16" s="11">
        <v>44986</v>
      </c>
      <c r="C16" s="10">
        <f t="shared" si="0"/>
        <v>10</v>
      </c>
      <c r="D16" s="12">
        <f>C16*_xlfn.XLOOKUP(B16,'gram altın'!$A$2:$A$129,'gram altın'!$D$2:$D$129)</f>
        <v>11469.338612279185</v>
      </c>
      <c r="E16" s="12">
        <f t="shared" si="2"/>
        <v>3823.1128707597286</v>
      </c>
      <c r="F16" s="12">
        <f t="shared" si="4"/>
        <v>0</v>
      </c>
      <c r="G16" s="12">
        <f>F16*_xlfn.XLOOKUP(B16,'akdi faiz oranları'!$A$2:$A$24,'akdi faiz oranları'!$C$2:$C$24,,-1)/100</f>
        <v>0</v>
      </c>
      <c r="H16" s="12">
        <f>'Hesap3 Taksitler'!AA17</f>
        <v>11624.755592660695</v>
      </c>
      <c r="I16" s="12">
        <f t="shared" si="1"/>
        <v>88375.244407339313</v>
      </c>
      <c r="J16" s="12">
        <f t="shared" si="5"/>
        <v>11624.755592660695</v>
      </c>
      <c r="K16" s="12">
        <f t="shared" si="3"/>
        <v>11624.755592660695</v>
      </c>
      <c r="L16" s="12">
        <f t="shared" si="6"/>
        <v>0</v>
      </c>
      <c r="N16" s="13">
        <f>SUM($C$2:C16)</f>
        <v>150</v>
      </c>
      <c r="O16" s="12">
        <f>N16*_xlfn.XLOOKUP(B16,'gram altın'!$A$2:$A$129,'gram altın'!$C$2:$C$129)</f>
        <v>158402.07033281942</v>
      </c>
    </row>
    <row r="17" spans="1:15" x14ac:dyDescent="0.3">
      <c r="A17" s="10">
        <v>16</v>
      </c>
      <c r="B17" s="11">
        <v>45017</v>
      </c>
      <c r="C17" s="10">
        <f t="shared" si="0"/>
        <v>10</v>
      </c>
      <c r="D17" s="12">
        <f>C17*_xlfn.XLOOKUP(B17,'gram altın'!$A$2:$A$129,'gram altın'!$D$2:$D$129)</f>
        <v>12571.311046347848</v>
      </c>
      <c r="E17" s="12">
        <f t="shared" si="2"/>
        <v>4190.4370154492826</v>
      </c>
      <c r="F17" s="12">
        <f t="shared" si="4"/>
        <v>0</v>
      </c>
      <c r="G17" s="12">
        <f>F17*_xlfn.XLOOKUP(B17,'akdi faiz oranları'!$A$2:$A$24,'akdi faiz oranları'!$C$2:$C$24,,-1)/100</f>
        <v>0</v>
      </c>
      <c r="H17" s="12">
        <f>'Hesap3 Taksitler'!AA18</f>
        <v>12034.205964252727</v>
      </c>
      <c r="I17" s="12">
        <f t="shared" si="1"/>
        <v>87965.794035747269</v>
      </c>
      <c r="J17" s="12">
        <f t="shared" si="5"/>
        <v>12034.205964252727</v>
      </c>
      <c r="K17" s="12">
        <f t="shared" si="3"/>
        <v>12034.205964252727</v>
      </c>
      <c r="L17" s="12">
        <f t="shared" si="6"/>
        <v>0</v>
      </c>
      <c r="N17" s="13">
        <f>SUM($C$2:C17)</f>
        <v>160</v>
      </c>
      <c r="O17" s="12">
        <f>N17*_xlfn.XLOOKUP(B17,'gram altın'!$A$2:$A$129,'gram altın'!$C$2:$C$129)</f>
        <v>185196.07347145322</v>
      </c>
    </row>
    <row r="18" spans="1:15" x14ac:dyDescent="0.3">
      <c r="A18" s="10">
        <v>17</v>
      </c>
      <c r="B18" s="11">
        <v>45047</v>
      </c>
      <c r="C18" s="10">
        <f t="shared" si="0"/>
        <v>10</v>
      </c>
      <c r="D18" s="12">
        <f>C18*_xlfn.XLOOKUP(B18,'gram altın'!$A$2:$A$129,'gram altın'!$D$2:$D$129)</f>
        <v>12858.70744362096</v>
      </c>
      <c r="E18" s="12">
        <f t="shared" si="2"/>
        <v>4286.2358145403205</v>
      </c>
      <c r="F18" s="12">
        <f t="shared" si="4"/>
        <v>0</v>
      </c>
      <c r="G18" s="12">
        <f>F18*_xlfn.XLOOKUP(B18,'akdi faiz oranları'!$A$2:$A$24,'akdi faiz oranları'!$C$2:$C$24,,-1)/100</f>
        <v>0</v>
      </c>
      <c r="H18" s="12">
        <f>'Hesap3 Taksitler'!AA19</f>
        <v>12299.785700749333</v>
      </c>
      <c r="I18" s="12">
        <f t="shared" si="1"/>
        <v>87700.214299250671</v>
      </c>
      <c r="J18" s="12">
        <f t="shared" si="5"/>
        <v>12299.785700749333</v>
      </c>
      <c r="K18" s="12">
        <f t="shared" si="3"/>
        <v>12299.785700749333</v>
      </c>
      <c r="L18" s="12">
        <f t="shared" si="6"/>
        <v>0</v>
      </c>
      <c r="N18" s="13">
        <f>SUM($C$2:C18)</f>
        <v>170</v>
      </c>
      <c r="O18" s="12">
        <f>N18*_xlfn.XLOOKUP(B18,'gram altın'!$A$2:$A$129,'gram altın'!$C$2:$C$129)</f>
        <v>201269.26318012094</v>
      </c>
    </row>
    <row r="19" spans="1:15" x14ac:dyDescent="0.3">
      <c r="A19" s="10">
        <v>18</v>
      </c>
      <c r="B19" s="11">
        <v>45078</v>
      </c>
      <c r="C19" s="10">
        <f t="shared" si="0"/>
        <v>10</v>
      </c>
      <c r="D19" s="12">
        <f>C19*_xlfn.XLOOKUP(B19,'gram altın'!$A$2:$A$129,'gram altın'!$D$2:$D$129)</f>
        <v>13578.502056432819</v>
      </c>
      <c r="E19" s="12">
        <f t="shared" si="2"/>
        <v>4526.1673521442726</v>
      </c>
      <c r="F19" s="12">
        <f t="shared" si="4"/>
        <v>0</v>
      </c>
      <c r="G19" s="12">
        <f>F19*_xlfn.XLOOKUP(B19,'akdi faiz oranları'!$A$2:$A$24,'akdi faiz oranları'!$C$2:$C$24,,-1)/100</f>
        <v>0</v>
      </c>
      <c r="H19" s="12">
        <f>'Hesap3 Taksitler'!AA20</f>
        <v>13002.840182133874</v>
      </c>
      <c r="I19" s="12">
        <f t="shared" si="1"/>
        <v>86997.159817866122</v>
      </c>
      <c r="J19" s="12">
        <f t="shared" si="5"/>
        <v>13002.840182133874</v>
      </c>
      <c r="K19" s="12">
        <f t="shared" si="3"/>
        <v>13002.840182133874</v>
      </c>
      <c r="L19" s="12">
        <f t="shared" si="6"/>
        <v>0</v>
      </c>
      <c r="N19" s="13">
        <f>SUM($C$2:C19)</f>
        <v>180</v>
      </c>
      <c r="O19" s="12">
        <f>N19*_xlfn.XLOOKUP(B19,'gram altın'!$A$2:$A$129,'gram altın'!$C$2:$C$129)</f>
        <v>225037.85898740526</v>
      </c>
    </row>
    <row r="20" spans="1:15" x14ac:dyDescent="0.3">
      <c r="A20" s="10">
        <v>19</v>
      </c>
      <c r="B20" s="11">
        <v>45108</v>
      </c>
      <c r="C20" s="10">
        <f t="shared" si="0"/>
        <v>10</v>
      </c>
      <c r="D20" s="12">
        <f>C20*_xlfn.XLOOKUP(B20,'gram altın'!$A$2:$A$129,'gram altın'!$D$2:$D$129)</f>
        <v>16632.93457829042</v>
      </c>
      <c r="E20" s="12">
        <f t="shared" si="2"/>
        <v>5544.311526096807</v>
      </c>
      <c r="F20" s="12">
        <f t="shared" si="4"/>
        <v>0</v>
      </c>
      <c r="G20" s="12">
        <f>F20*_xlfn.XLOOKUP(B20,'akdi faiz oranları'!$A$2:$A$24,'akdi faiz oranları'!$C$2:$C$24,,-1)/100</f>
        <v>0</v>
      </c>
      <c r="H20" s="12">
        <f>'Hesap3 Taksitler'!AA21</f>
        <v>14356.714692781399</v>
      </c>
      <c r="I20" s="12">
        <f t="shared" si="1"/>
        <v>85643.285307218597</v>
      </c>
      <c r="J20" s="12">
        <f t="shared" si="5"/>
        <v>14356.714692781399</v>
      </c>
      <c r="K20" s="12">
        <f t="shared" si="3"/>
        <v>14356.714692781399</v>
      </c>
      <c r="L20" s="12">
        <f t="shared" si="6"/>
        <v>0</v>
      </c>
      <c r="N20" s="13">
        <f>SUM($C$2:C20)</f>
        <v>190</v>
      </c>
      <c r="O20" s="12">
        <f>N20*_xlfn.XLOOKUP(B20,'gram altın'!$A$2:$A$129,'gram altın'!$C$2:$C$129)</f>
        <v>290973.67556850245</v>
      </c>
    </row>
    <row r="21" spans="1:15" x14ac:dyDescent="0.3">
      <c r="A21" s="10">
        <v>20</v>
      </c>
      <c r="B21" s="11">
        <v>45139</v>
      </c>
      <c r="C21" s="10">
        <f t="shared" si="0"/>
        <v>10</v>
      </c>
      <c r="D21" s="12">
        <f>C21*_xlfn.XLOOKUP(B21,'gram altın'!$A$2:$A$129,'gram altın'!$D$2:$D$129)</f>
        <v>17596.309484175967</v>
      </c>
      <c r="E21" s="12">
        <f t="shared" si="2"/>
        <v>5865.4364947253225</v>
      </c>
      <c r="F21" s="12">
        <f t="shared" si="4"/>
        <v>0</v>
      </c>
      <c r="G21" s="12">
        <f>F21*_xlfn.XLOOKUP(B21,'akdi faiz oranları'!$A$2:$A$24,'akdi faiz oranları'!$C$2:$C$24,,-1)/100</f>
        <v>0</v>
      </c>
      <c r="H21" s="12">
        <f>'Hesap3 Taksitler'!AA22</f>
        <v>15935.915372966403</v>
      </c>
      <c r="I21" s="12">
        <f t="shared" si="1"/>
        <v>84064.08462703359</v>
      </c>
      <c r="J21" s="12">
        <f t="shared" si="5"/>
        <v>15935.915372966403</v>
      </c>
      <c r="K21" s="12">
        <f t="shared" si="3"/>
        <v>15935.915372966403</v>
      </c>
      <c r="L21" s="12">
        <f t="shared" si="6"/>
        <v>0</v>
      </c>
      <c r="N21" s="13">
        <f>SUM($C$2:C21)</f>
        <v>200</v>
      </c>
      <c r="O21" s="12">
        <f>N21*_xlfn.XLOOKUP(B21,'gram altın'!$A$2:$A$129,'gram altın'!$C$2:$C$129)</f>
        <v>324028.1992112312</v>
      </c>
    </row>
    <row r="22" spans="1:15" x14ac:dyDescent="0.3">
      <c r="A22" s="10">
        <v>21</v>
      </c>
      <c r="B22" s="11">
        <v>45170</v>
      </c>
      <c r="C22" s="10">
        <f t="shared" si="0"/>
        <v>10</v>
      </c>
      <c r="D22" s="12">
        <f>C22*_xlfn.XLOOKUP(B22,'gram altın'!$A$2:$A$129,'gram altın'!$D$2:$D$129)</f>
        <v>17232.434068663857</v>
      </c>
      <c r="E22" s="12">
        <f t="shared" si="2"/>
        <v>5744.1446895546187</v>
      </c>
      <c r="F22" s="12">
        <f t="shared" si="4"/>
        <v>0</v>
      </c>
      <c r="G22" s="12">
        <f>F22*_xlfn.XLOOKUP(B22,'akdi faiz oranları'!$A$2:$A$24,'akdi faiz oranları'!$C$2:$C$24,,-1)/100</f>
        <v>0</v>
      </c>
      <c r="H22" s="12">
        <f>'Hesap3 Taksitler'!AA23</f>
        <v>17153.892710376749</v>
      </c>
      <c r="I22" s="12">
        <f t="shared" si="1"/>
        <v>82846.107289623251</v>
      </c>
      <c r="J22" s="12">
        <f t="shared" si="5"/>
        <v>17153.892710376749</v>
      </c>
      <c r="K22" s="12">
        <f t="shared" si="3"/>
        <v>17153.892710376749</v>
      </c>
      <c r="L22" s="12">
        <f t="shared" si="6"/>
        <v>0</v>
      </c>
      <c r="N22" s="13">
        <f>SUM($C$2:C22)</f>
        <v>210</v>
      </c>
      <c r="O22" s="12">
        <f>N22*_xlfn.XLOOKUP(B22,'gram altın'!$A$2:$A$129,'gram altın'!$C$2:$C$129)</f>
        <v>333193.97533514985</v>
      </c>
    </row>
    <row r="23" spans="1:15" x14ac:dyDescent="0.3">
      <c r="A23" s="10">
        <v>22</v>
      </c>
      <c r="B23" s="11">
        <v>45200</v>
      </c>
      <c r="C23" s="10">
        <f t="shared" si="0"/>
        <v>10</v>
      </c>
      <c r="D23" s="12">
        <f>C23*_xlfn.XLOOKUP(B23,'gram altın'!$A$2:$A$129,'gram altın'!$D$2:$D$129)</f>
        <v>16864.368447201152</v>
      </c>
      <c r="E23" s="12">
        <f t="shared" si="2"/>
        <v>5621.4561490670503</v>
      </c>
      <c r="F23" s="12">
        <f t="shared" si="4"/>
        <v>0</v>
      </c>
      <c r="G23" s="12">
        <f>F23*_xlfn.XLOOKUP(B23,'akdi faiz oranları'!$A$2:$A$24,'akdi faiz oranları'!$C$2:$C$24,,-1)/100</f>
        <v>0</v>
      </c>
      <c r="H23" s="12">
        <f>'Hesap3 Taksitler'!AA24</f>
        <v>17231.037333346991</v>
      </c>
      <c r="I23" s="12">
        <f t="shared" si="1"/>
        <v>82768.962666653009</v>
      </c>
      <c r="J23" s="12">
        <f t="shared" si="5"/>
        <v>17231.037333346991</v>
      </c>
      <c r="K23" s="12">
        <f t="shared" si="3"/>
        <v>17231.037333346991</v>
      </c>
      <c r="L23" s="12">
        <f t="shared" si="6"/>
        <v>0</v>
      </c>
      <c r="N23" s="13">
        <f>SUM($C$2:C23)</f>
        <v>220</v>
      </c>
      <c r="O23" s="12">
        <f>N23*_xlfn.XLOOKUP(B23,'gram altın'!$A$2:$A$129,'gram altın'!$C$2:$C$129)</f>
        <v>341604.81424045149</v>
      </c>
    </row>
    <row r="24" spans="1:15" x14ac:dyDescent="0.3">
      <c r="A24" s="10">
        <v>23</v>
      </c>
      <c r="B24" s="11">
        <v>45231</v>
      </c>
      <c r="C24" s="10">
        <v>0</v>
      </c>
      <c r="D24" s="12">
        <f>C24*_xlfn.XLOOKUP(B24,'gram altın'!$A$2:$A$129,'gram altın'!$D$2:$D$129)</f>
        <v>0</v>
      </c>
      <c r="E24" s="12">
        <f t="shared" si="2"/>
        <v>0</v>
      </c>
      <c r="F24" s="12">
        <f t="shared" si="4"/>
        <v>0</v>
      </c>
      <c r="G24" s="12">
        <f>F24*_xlfn.XLOOKUP(B24,'akdi faiz oranları'!$A$2:$A$24,'akdi faiz oranları'!$C$2:$C$24,,-1)/100</f>
        <v>0</v>
      </c>
      <c r="H24" s="12">
        <f>'Hesap3 Taksitler'!AA25</f>
        <v>11365.600838621669</v>
      </c>
      <c r="I24" s="12">
        <f t="shared" si="1"/>
        <v>88634.399161378329</v>
      </c>
      <c r="J24" s="12">
        <f t="shared" si="5"/>
        <v>11365.600838621669</v>
      </c>
      <c r="K24" s="12">
        <f t="shared" si="3"/>
        <v>11365.600838621669</v>
      </c>
      <c r="L24" s="12">
        <f t="shared" si="6"/>
        <v>0</v>
      </c>
      <c r="N24" s="13">
        <f>SUM($C$2:C24)</f>
        <v>220</v>
      </c>
      <c r="O24" s="12">
        <f>N24*_xlfn.XLOOKUP(B24,'gram altın'!$A$2:$A$129,'gram altın'!$C$2:$C$129)</f>
        <v>378384.15525273891</v>
      </c>
    </row>
    <row r="25" spans="1:15" x14ac:dyDescent="0.3">
      <c r="A25" s="10">
        <v>24</v>
      </c>
      <c r="B25" s="11">
        <v>45261</v>
      </c>
      <c r="C25" s="10">
        <v>0</v>
      </c>
      <c r="D25" s="12">
        <f>C25*_xlfn.XLOOKUP(B25,'gram altın'!$A$2:$A$129,'gram altın'!$D$2:$D$129)</f>
        <v>0</v>
      </c>
      <c r="E25" s="12">
        <f t="shared" si="2"/>
        <v>0</v>
      </c>
      <c r="F25" s="12">
        <f t="shared" si="4"/>
        <v>0</v>
      </c>
      <c r="G25" s="12">
        <f>F25*_xlfn.XLOOKUP(B25,'akdi faiz oranları'!$A$2:$A$24,'akdi faiz oranları'!$C$2:$C$24,,-1)/100</f>
        <v>0</v>
      </c>
      <c r="H25" s="12">
        <f>'Hesap3 Taksitler'!AA26</f>
        <v>5621.4561490670503</v>
      </c>
      <c r="I25" s="12">
        <f t="shared" si="1"/>
        <v>94378.543850932954</v>
      </c>
      <c r="J25" s="12">
        <f t="shared" si="5"/>
        <v>5621.4561490670503</v>
      </c>
      <c r="K25" s="12">
        <f>J25</f>
        <v>5621.4561490670503</v>
      </c>
      <c r="L25" s="12">
        <f t="shared" si="6"/>
        <v>0</v>
      </c>
      <c r="N25" s="13">
        <f>SUM($C$2:C25)</f>
        <v>220</v>
      </c>
      <c r="O25" s="12">
        <f>N25*_xlfn.XLOOKUP(B25,'gram altın'!$A$2:$A$129,'gram altın'!$C$2:$C$129)</f>
        <v>397910.65166087041</v>
      </c>
    </row>
    <row r="27" spans="1:15" x14ac:dyDescent="0.3">
      <c r="G27" s="35"/>
      <c r="H27" s="35"/>
      <c r="I27" s="35"/>
      <c r="J27" s="35"/>
      <c r="K27" s="14"/>
    </row>
    <row r="28" spans="1:15" x14ac:dyDescent="0.3">
      <c r="G28" s="35"/>
      <c r="H28" s="35"/>
      <c r="I28" s="35"/>
      <c r="J28" s="35"/>
      <c r="K28" s="14"/>
    </row>
    <row r="29" spans="1:15" x14ac:dyDescent="0.3">
      <c r="G29" s="35"/>
      <c r="H29" s="35"/>
      <c r="I29" s="35"/>
      <c r="J29" s="35"/>
      <c r="K29" s="15"/>
    </row>
    <row r="30" spans="1:15" x14ac:dyDescent="0.3">
      <c r="G30" s="35"/>
      <c r="H30" s="35"/>
      <c r="I30" s="35"/>
      <c r="J30" s="35"/>
      <c r="K30" s="4"/>
    </row>
    <row r="31" spans="1:15" x14ac:dyDescent="0.3">
      <c r="G31" s="35"/>
      <c r="H31" s="35"/>
      <c r="I31" s="35"/>
      <c r="J31" s="35"/>
      <c r="K31" s="4"/>
    </row>
  </sheetData>
  <mergeCells count="6">
    <mergeCell ref="G31:J31"/>
    <mergeCell ref="Q2:Q3"/>
    <mergeCell ref="G27:J27"/>
    <mergeCell ref="G28:J28"/>
    <mergeCell ref="G29:J29"/>
    <mergeCell ref="G30:J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CABB0-1DD1-4A2F-8E43-3F8DD78039A9}">
  <sheetPr>
    <tabColor theme="2" tint="-0.499984740745262"/>
  </sheetPr>
  <dimension ref="A1:AA29"/>
  <sheetViews>
    <sheetView zoomScale="80" zoomScaleNormal="80" workbookViewId="0">
      <selection activeCell="AA3" sqref="AA3:AA29"/>
    </sheetView>
  </sheetViews>
  <sheetFormatPr defaultRowHeight="14.4" x14ac:dyDescent="0.3"/>
  <cols>
    <col min="1" max="1" width="7.21875" customWidth="1"/>
  </cols>
  <sheetData>
    <row r="1" spans="1:27" x14ac:dyDescent="0.3">
      <c r="C1" s="38" t="s">
        <v>26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7" x14ac:dyDescent="0.3">
      <c r="C2" s="20">
        <v>44562</v>
      </c>
      <c r="D2" s="20">
        <v>44593</v>
      </c>
      <c r="E2" s="20">
        <v>44621</v>
      </c>
      <c r="F2" s="20">
        <v>44652</v>
      </c>
      <c r="G2" s="20">
        <v>44682</v>
      </c>
      <c r="H2" s="20">
        <v>44713</v>
      </c>
      <c r="I2" s="20">
        <v>44743</v>
      </c>
      <c r="J2" s="20">
        <v>44774</v>
      </c>
      <c r="K2" s="20">
        <v>44805</v>
      </c>
      <c r="L2" s="20">
        <v>44835</v>
      </c>
      <c r="M2" s="20">
        <v>44866</v>
      </c>
      <c r="N2" s="20">
        <v>44896</v>
      </c>
      <c r="O2" s="20">
        <v>44927</v>
      </c>
      <c r="P2" s="20">
        <v>44958</v>
      </c>
      <c r="Q2" s="20">
        <v>44986</v>
      </c>
      <c r="R2" s="20">
        <v>45017</v>
      </c>
      <c r="S2" s="20">
        <v>45047</v>
      </c>
      <c r="T2" s="20">
        <v>45078</v>
      </c>
      <c r="U2" s="20">
        <v>45108</v>
      </c>
      <c r="V2" s="20">
        <v>45139</v>
      </c>
      <c r="W2" s="20">
        <v>45170</v>
      </c>
      <c r="X2" s="20">
        <v>45200</v>
      </c>
      <c r="Y2" s="20">
        <v>45231</v>
      </c>
      <c r="Z2" s="20">
        <v>45261</v>
      </c>
      <c r="AA2" s="17" t="s">
        <v>21</v>
      </c>
    </row>
    <row r="3" spans="1:27" ht="14.4" customHeight="1" x14ac:dyDescent="0.3">
      <c r="A3" s="37" t="s">
        <v>25</v>
      </c>
      <c r="B3" s="19">
        <v>44562</v>
      </c>
      <c r="C3">
        <f>IF(AND(IFERROR(DATEDIF(C$2,$B3,"M"),0)&lt;3,$B3&gt;=C$2),_xlfn.XLOOKUP(C$2,Hesap3!$B$2:$B$25,Hesap3!$E$2:$E$25),0)</f>
        <v>2736.2527679466234</v>
      </c>
      <c r="D3">
        <f>IF(AND(IFERROR(DATEDIF(D$2,$B3,"M"),0)&lt;3,$B3&gt;=D$2),_xlfn.XLOOKUP(D$2,Hesap3!$B$2:$B$25,Hesap3!$E$2:$E$25),0)</f>
        <v>0</v>
      </c>
      <c r="E3">
        <f>IF(AND(IFERROR(DATEDIF(E$2,$B3,"M"),0)&lt;3,$B3&gt;=E$2),_xlfn.XLOOKUP(E$2,Hesap3!$B$2:$B$25,Hesap3!$E$2:$E$25),0)</f>
        <v>0</v>
      </c>
      <c r="F3">
        <f>IF(AND(IFERROR(DATEDIF(F$2,$B3,"M"),0)&lt;3,$B3&gt;=F$2),_xlfn.XLOOKUP(F$2,Hesap3!$B$2:$B$25,Hesap3!$E$2:$E$25),0)</f>
        <v>0</v>
      </c>
      <c r="G3">
        <f>IF(AND(IFERROR(DATEDIF(G$2,$B3,"M"),0)&lt;3,$B3&gt;=G$2),_xlfn.XLOOKUP(G$2,Hesap3!$B$2:$B$25,Hesap3!$E$2:$E$25),0)</f>
        <v>0</v>
      </c>
      <c r="H3">
        <f>IF(AND(IFERROR(DATEDIF(H$2,$B3,"M"),0)&lt;3,$B3&gt;=H$2),_xlfn.XLOOKUP(H$2,Hesap3!$B$2:$B$25,Hesap3!$E$2:$E$25),0)</f>
        <v>0</v>
      </c>
      <c r="I3">
        <f>IF(AND(IFERROR(DATEDIF(I$2,$B3,"M"),0)&lt;3,$B3&gt;=I$2),_xlfn.XLOOKUP(I$2,Hesap3!$B$2:$B$25,Hesap3!$E$2:$E$25),0)</f>
        <v>0</v>
      </c>
      <c r="J3">
        <f>IF(AND(IFERROR(DATEDIF(J$2,$B3,"M"),0)&lt;3,$B3&gt;=J$2),_xlfn.XLOOKUP(J$2,Hesap3!$B$2:$B$25,Hesap3!$E$2:$E$25),0)</f>
        <v>0</v>
      </c>
      <c r="K3">
        <f>IF(AND(IFERROR(DATEDIF(K$2,$B3,"M"),0)&lt;3,$B3&gt;=K$2),_xlfn.XLOOKUP(K$2,Hesap3!$B$2:$B$25,Hesap3!$E$2:$E$25),0)</f>
        <v>0</v>
      </c>
      <c r="L3">
        <f>IF(AND(IFERROR(DATEDIF(L$2,$B3,"M"),0)&lt;3,$B3&gt;=L$2),_xlfn.XLOOKUP(L$2,Hesap3!$B$2:$B$25,Hesap3!$E$2:$E$25),0)</f>
        <v>0</v>
      </c>
      <c r="M3">
        <f>IF(AND(IFERROR(DATEDIF(M$2,$B3,"M"),0)&lt;3,$B3&gt;=M$2),_xlfn.XLOOKUP(M$2,Hesap3!$B$2:$B$25,Hesap3!$E$2:$E$25),0)</f>
        <v>0</v>
      </c>
      <c r="N3">
        <f>IF(AND(IFERROR(DATEDIF(N$2,$B3,"M"),0)&lt;3,$B3&gt;=N$2),_xlfn.XLOOKUP(N$2,Hesap3!$B$2:$B$25,Hesap3!$E$2:$E$25),0)</f>
        <v>0</v>
      </c>
      <c r="O3">
        <f>IF(AND(IFERROR(DATEDIF(O$2,$B3,"M"),0)&lt;3,$B3&gt;=O$2),_xlfn.XLOOKUP(O$2,Hesap3!$B$2:$B$25,Hesap3!$E$2:$E$25),0)</f>
        <v>0</v>
      </c>
      <c r="P3">
        <f>IF(AND(IFERROR(DATEDIF(P$2,$B3,"M"),0)&lt;3,$B3&gt;=P$2),_xlfn.XLOOKUP(P$2,Hesap3!$B$2:$B$25,Hesap3!$E$2:$E$25),0)</f>
        <v>0</v>
      </c>
      <c r="Q3">
        <f>IF(AND(IFERROR(DATEDIF(Q$2,$B3,"M"),0)&lt;3,$B3&gt;=Q$2),_xlfn.XLOOKUP(Q$2,Hesap3!$B$2:$B$25,Hesap3!$E$2:$E$25),0)</f>
        <v>0</v>
      </c>
      <c r="R3">
        <f>IF(AND(IFERROR(DATEDIF(R$2,$B3,"M"),0)&lt;3,$B3&gt;=R$2),_xlfn.XLOOKUP(R$2,Hesap3!$B$2:$B$25,Hesap3!$E$2:$E$25),0)</f>
        <v>0</v>
      </c>
      <c r="S3">
        <f>IF(AND(IFERROR(DATEDIF(S$2,$B3,"M"),0)&lt;3,$B3&gt;=S$2),_xlfn.XLOOKUP(S$2,Hesap3!$B$2:$B$25,Hesap3!$E$2:$E$25),0)</f>
        <v>0</v>
      </c>
      <c r="T3">
        <f>IF(AND(IFERROR(DATEDIF(T$2,$B3,"M"),0)&lt;3,$B3&gt;=T$2),_xlfn.XLOOKUP(T$2,Hesap3!$B$2:$B$25,Hesap3!$E$2:$E$25),0)</f>
        <v>0</v>
      </c>
      <c r="U3">
        <f>IF(AND(IFERROR(DATEDIF(U$2,$B3,"M"),0)&lt;3,$B3&gt;=U$2),_xlfn.XLOOKUP(U$2,Hesap3!$B$2:$B$25,Hesap3!$E$2:$E$25),0)</f>
        <v>0</v>
      </c>
      <c r="V3">
        <f>IF(AND(IFERROR(DATEDIF(V$2,$B3,"M"),0)&lt;3,$B3&gt;=V$2),_xlfn.XLOOKUP(V$2,Hesap3!$B$2:$B$25,Hesap3!$E$2:$E$25),0)</f>
        <v>0</v>
      </c>
      <c r="W3">
        <f>IF(AND(IFERROR(DATEDIF(W$2,$B3,"M"),0)&lt;3,$B3&gt;=W$2),_xlfn.XLOOKUP(W$2,Hesap3!$B$2:$B$25,Hesap3!$E$2:$E$25),0)</f>
        <v>0</v>
      </c>
      <c r="X3">
        <f>IF(AND(IFERROR(DATEDIF(X$2,$B3,"M"),0)&lt;3,$B3&gt;=X$2),_xlfn.XLOOKUP(X$2,Hesap3!$B$2:$B$25,Hesap3!$E$2:$E$25),0)</f>
        <v>0</v>
      </c>
      <c r="Y3">
        <f>IF(AND(IFERROR(DATEDIF(Y$2,$B3,"M"),0)&lt;3,$B3&gt;=Y$2),_xlfn.XLOOKUP(Y$2,Hesap3!$B$2:$B$25,Hesap3!$E$2:$E$25),0)</f>
        <v>0</v>
      </c>
      <c r="Z3">
        <f>IF(AND(IFERROR(DATEDIF(Z$2,$B3,"M"),0)&lt;3,$B3&gt;=Z$2),_xlfn.XLOOKUP(Z$2,Hesap3!$B$2:$B$25,Hesap3!$E$2:$E$25),0)</f>
        <v>0</v>
      </c>
      <c r="AA3" s="18">
        <f>SUM(C3:Z3)</f>
        <v>2736.2527679466234</v>
      </c>
    </row>
    <row r="4" spans="1:27" x14ac:dyDescent="0.3">
      <c r="A4" s="37"/>
      <c r="B4" s="19">
        <v>44593</v>
      </c>
      <c r="C4">
        <f>IF(AND(IFERROR(DATEDIF(C$2,$B4,"M"),0)&lt;3,$B4&gt;=C$2),_xlfn.XLOOKUP(C$2,Hesap3!$B$2:$B$25,Hesap3!$E$2:$E$25),0)</f>
        <v>2736.2527679466234</v>
      </c>
      <c r="D4">
        <f>IF(AND(IFERROR(DATEDIF(D$2,$B4,"M"),0)&lt;3,$B4&gt;=D$2),_xlfn.XLOOKUP(D$2,Hesap3!$B$2:$B$25,Hesap3!$E$2:$E$25),0)</f>
        <v>2652.3279434135247</v>
      </c>
      <c r="E4">
        <f>IF(AND(IFERROR(DATEDIF(E$2,$B4,"M"),0)&lt;3,$B4&gt;=E$2),_xlfn.XLOOKUP(E$2,Hesap3!$B$2:$B$25,Hesap3!$E$2:$E$25),0)</f>
        <v>0</v>
      </c>
      <c r="F4">
        <f>IF(AND(IFERROR(DATEDIF(F$2,$B4,"M"),0)&lt;3,$B4&gt;=F$2),_xlfn.XLOOKUP(F$2,Hesap3!$B$2:$B$25,Hesap3!$E$2:$E$25),0)</f>
        <v>0</v>
      </c>
      <c r="G4">
        <f>IF(AND(IFERROR(DATEDIF(G$2,$B4,"M"),0)&lt;3,$B4&gt;=G$2),_xlfn.XLOOKUP(G$2,Hesap3!$B$2:$B$25,Hesap3!$E$2:$E$25),0)</f>
        <v>0</v>
      </c>
      <c r="H4">
        <f>IF(AND(IFERROR(DATEDIF(H$2,$B4,"M"),0)&lt;3,$B4&gt;=H$2),_xlfn.XLOOKUP(H$2,Hesap3!$B$2:$B$25,Hesap3!$E$2:$E$25),0)</f>
        <v>0</v>
      </c>
      <c r="I4">
        <f>IF(AND(IFERROR(DATEDIF(I$2,$B4,"M"),0)&lt;3,$B4&gt;=I$2),_xlfn.XLOOKUP(I$2,Hesap3!$B$2:$B$25,Hesap3!$E$2:$E$25),0)</f>
        <v>0</v>
      </c>
      <c r="J4">
        <f>IF(AND(IFERROR(DATEDIF(J$2,$B4,"M"),0)&lt;3,$B4&gt;=J$2),_xlfn.XLOOKUP(J$2,Hesap3!$B$2:$B$25,Hesap3!$E$2:$E$25),0)</f>
        <v>0</v>
      </c>
      <c r="K4">
        <f>IF(AND(IFERROR(DATEDIF(K$2,$B4,"M"),0)&lt;3,$B4&gt;=K$2),_xlfn.XLOOKUP(K$2,Hesap3!$B$2:$B$25,Hesap3!$E$2:$E$25),0)</f>
        <v>0</v>
      </c>
      <c r="L4">
        <f>IF(AND(IFERROR(DATEDIF(L$2,$B4,"M"),0)&lt;3,$B4&gt;=L$2),_xlfn.XLOOKUP(L$2,Hesap3!$B$2:$B$25,Hesap3!$E$2:$E$25),0)</f>
        <v>0</v>
      </c>
      <c r="M4">
        <f>IF(AND(IFERROR(DATEDIF(M$2,$B4,"M"),0)&lt;3,$B4&gt;=M$2),_xlfn.XLOOKUP(M$2,Hesap3!$B$2:$B$25,Hesap3!$E$2:$E$25),0)</f>
        <v>0</v>
      </c>
      <c r="N4">
        <f>IF(AND(IFERROR(DATEDIF(N$2,$B4,"M"),0)&lt;3,$B4&gt;=N$2),_xlfn.XLOOKUP(N$2,Hesap3!$B$2:$B$25,Hesap3!$E$2:$E$25),0)</f>
        <v>0</v>
      </c>
      <c r="O4">
        <f>IF(AND(IFERROR(DATEDIF(O$2,$B4,"M"),0)&lt;3,$B4&gt;=O$2),_xlfn.XLOOKUP(O$2,Hesap3!$B$2:$B$25,Hesap3!$E$2:$E$25),0)</f>
        <v>0</v>
      </c>
      <c r="P4">
        <f>IF(AND(IFERROR(DATEDIF(P$2,$B4,"M"),0)&lt;3,$B4&gt;=P$2),_xlfn.XLOOKUP(P$2,Hesap3!$B$2:$B$25,Hesap3!$E$2:$E$25),0)</f>
        <v>0</v>
      </c>
      <c r="Q4">
        <f>IF(AND(IFERROR(DATEDIF(Q$2,$B4,"M"),0)&lt;3,$B4&gt;=Q$2),_xlfn.XLOOKUP(Q$2,Hesap3!$B$2:$B$25,Hesap3!$E$2:$E$25),0)</f>
        <v>0</v>
      </c>
      <c r="R4">
        <f>IF(AND(IFERROR(DATEDIF(R$2,$B4,"M"),0)&lt;3,$B4&gt;=R$2),_xlfn.XLOOKUP(R$2,Hesap3!$B$2:$B$25,Hesap3!$E$2:$E$25),0)</f>
        <v>0</v>
      </c>
      <c r="S4">
        <f>IF(AND(IFERROR(DATEDIF(S$2,$B4,"M"),0)&lt;3,$B4&gt;=S$2),_xlfn.XLOOKUP(S$2,Hesap3!$B$2:$B$25,Hesap3!$E$2:$E$25),0)</f>
        <v>0</v>
      </c>
      <c r="T4">
        <f>IF(AND(IFERROR(DATEDIF(T$2,$B4,"M"),0)&lt;3,$B4&gt;=T$2),_xlfn.XLOOKUP(T$2,Hesap3!$B$2:$B$25,Hesap3!$E$2:$E$25),0)</f>
        <v>0</v>
      </c>
      <c r="U4">
        <f>IF(AND(IFERROR(DATEDIF(U$2,$B4,"M"),0)&lt;3,$B4&gt;=U$2),_xlfn.XLOOKUP(U$2,Hesap3!$B$2:$B$25,Hesap3!$E$2:$E$25),0)</f>
        <v>0</v>
      </c>
      <c r="V4">
        <f>IF(AND(IFERROR(DATEDIF(V$2,$B4,"M"),0)&lt;3,$B4&gt;=V$2),_xlfn.XLOOKUP(V$2,Hesap3!$B$2:$B$25,Hesap3!$E$2:$E$25),0)</f>
        <v>0</v>
      </c>
      <c r="W4">
        <f>IF(AND(IFERROR(DATEDIF(W$2,$B4,"M"),0)&lt;3,$B4&gt;=W$2),_xlfn.XLOOKUP(W$2,Hesap3!$B$2:$B$25,Hesap3!$E$2:$E$25),0)</f>
        <v>0</v>
      </c>
      <c r="X4">
        <f>IF(AND(IFERROR(DATEDIF(X$2,$B4,"M"),0)&lt;3,$B4&gt;=X$2),_xlfn.XLOOKUP(X$2,Hesap3!$B$2:$B$25,Hesap3!$E$2:$E$25),0)</f>
        <v>0</v>
      </c>
      <c r="Y4">
        <f>IF(AND(IFERROR(DATEDIF(Y$2,$B4,"M"),0)&lt;3,$B4&gt;=Y$2),_xlfn.XLOOKUP(Y$2,Hesap3!$B$2:$B$25,Hesap3!$E$2:$E$25),0)</f>
        <v>0</v>
      </c>
      <c r="Z4">
        <f>IF(AND(IFERROR(DATEDIF(Z$2,$B4,"M"),0)&lt;3,$B4&gt;=Z$2),_xlfn.XLOOKUP(Z$2,Hesap3!$B$2:$B$25,Hesap3!$E$2:$E$25),0)</f>
        <v>0</v>
      </c>
      <c r="AA4" s="18">
        <f t="shared" ref="AA4:AA29" si="0">SUM(C4:Z4)</f>
        <v>5388.5807113601477</v>
      </c>
    </row>
    <row r="5" spans="1:27" x14ac:dyDescent="0.3">
      <c r="A5" s="37"/>
      <c r="B5" s="19">
        <v>44621</v>
      </c>
      <c r="C5">
        <f>IF(AND(IFERROR(DATEDIF(C$2,$B5,"M"),0)&lt;3,$B5&gt;=C$2),_xlfn.XLOOKUP(C$2,Hesap3!$B$2:$B$25,Hesap3!$E$2:$E$25),0)</f>
        <v>2736.2527679466234</v>
      </c>
      <c r="D5">
        <f>IF(AND(IFERROR(DATEDIF(D$2,$B5,"M"),0)&lt;3,$B5&gt;=D$2),_xlfn.XLOOKUP(D$2,Hesap3!$B$2:$B$25,Hesap3!$E$2:$E$25),0)</f>
        <v>2652.3279434135247</v>
      </c>
      <c r="E5">
        <f>IF(AND(IFERROR(DATEDIF(E$2,$B5,"M"),0)&lt;3,$B5&gt;=E$2),_xlfn.XLOOKUP(E$2,Hesap3!$B$2:$B$25,Hesap3!$E$2:$E$25),0)</f>
        <v>2925.7673337055235</v>
      </c>
      <c r="F5">
        <f>IF(AND(IFERROR(DATEDIF(F$2,$B5,"M"),0)&lt;3,$B5&gt;=F$2),_xlfn.XLOOKUP(F$2,Hesap3!$B$2:$B$25,Hesap3!$E$2:$E$25),0)</f>
        <v>0</v>
      </c>
      <c r="G5">
        <f>IF(AND(IFERROR(DATEDIF(G$2,$B5,"M"),0)&lt;3,$B5&gt;=G$2),_xlfn.XLOOKUP(G$2,Hesap3!$B$2:$B$25,Hesap3!$E$2:$E$25),0)</f>
        <v>0</v>
      </c>
      <c r="H5">
        <f>IF(AND(IFERROR(DATEDIF(H$2,$B5,"M"),0)&lt;3,$B5&gt;=H$2),_xlfn.XLOOKUP(H$2,Hesap3!$B$2:$B$25,Hesap3!$E$2:$E$25),0)</f>
        <v>0</v>
      </c>
      <c r="I5">
        <f>IF(AND(IFERROR(DATEDIF(I$2,$B5,"M"),0)&lt;3,$B5&gt;=I$2),_xlfn.XLOOKUP(I$2,Hesap3!$B$2:$B$25,Hesap3!$E$2:$E$25),0)</f>
        <v>0</v>
      </c>
      <c r="J5">
        <f>IF(AND(IFERROR(DATEDIF(J$2,$B5,"M"),0)&lt;3,$B5&gt;=J$2),_xlfn.XLOOKUP(J$2,Hesap3!$B$2:$B$25,Hesap3!$E$2:$E$25),0)</f>
        <v>0</v>
      </c>
      <c r="K5">
        <f>IF(AND(IFERROR(DATEDIF(K$2,$B5,"M"),0)&lt;3,$B5&gt;=K$2),_xlfn.XLOOKUP(K$2,Hesap3!$B$2:$B$25,Hesap3!$E$2:$E$25),0)</f>
        <v>0</v>
      </c>
      <c r="L5">
        <f>IF(AND(IFERROR(DATEDIF(L$2,$B5,"M"),0)&lt;3,$B5&gt;=L$2),_xlfn.XLOOKUP(L$2,Hesap3!$B$2:$B$25,Hesap3!$E$2:$E$25),0)</f>
        <v>0</v>
      </c>
      <c r="M5">
        <f>IF(AND(IFERROR(DATEDIF(M$2,$B5,"M"),0)&lt;3,$B5&gt;=M$2),_xlfn.XLOOKUP(M$2,Hesap3!$B$2:$B$25,Hesap3!$E$2:$E$25),0)</f>
        <v>0</v>
      </c>
      <c r="N5">
        <f>IF(AND(IFERROR(DATEDIF(N$2,$B5,"M"),0)&lt;3,$B5&gt;=N$2),_xlfn.XLOOKUP(N$2,Hesap3!$B$2:$B$25,Hesap3!$E$2:$E$25),0)</f>
        <v>0</v>
      </c>
      <c r="O5">
        <f>IF(AND(IFERROR(DATEDIF(O$2,$B5,"M"),0)&lt;3,$B5&gt;=O$2),_xlfn.XLOOKUP(O$2,Hesap3!$B$2:$B$25,Hesap3!$E$2:$E$25),0)</f>
        <v>0</v>
      </c>
      <c r="P5">
        <f>IF(AND(IFERROR(DATEDIF(P$2,$B5,"M"),0)&lt;3,$B5&gt;=P$2),_xlfn.XLOOKUP(P$2,Hesap3!$B$2:$B$25,Hesap3!$E$2:$E$25),0)</f>
        <v>0</v>
      </c>
      <c r="Q5">
        <f>IF(AND(IFERROR(DATEDIF(Q$2,$B5,"M"),0)&lt;3,$B5&gt;=Q$2),_xlfn.XLOOKUP(Q$2,Hesap3!$B$2:$B$25,Hesap3!$E$2:$E$25),0)</f>
        <v>0</v>
      </c>
      <c r="R5">
        <f>IF(AND(IFERROR(DATEDIF(R$2,$B5,"M"),0)&lt;3,$B5&gt;=R$2),_xlfn.XLOOKUP(R$2,Hesap3!$B$2:$B$25,Hesap3!$E$2:$E$25),0)</f>
        <v>0</v>
      </c>
      <c r="S5">
        <f>IF(AND(IFERROR(DATEDIF(S$2,$B5,"M"),0)&lt;3,$B5&gt;=S$2),_xlfn.XLOOKUP(S$2,Hesap3!$B$2:$B$25,Hesap3!$E$2:$E$25),0)</f>
        <v>0</v>
      </c>
      <c r="T5">
        <f>IF(AND(IFERROR(DATEDIF(T$2,$B5,"M"),0)&lt;3,$B5&gt;=T$2),_xlfn.XLOOKUP(T$2,Hesap3!$B$2:$B$25,Hesap3!$E$2:$E$25),0)</f>
        <v>0</v>
      </c>
      <c r="U5">
        <f>IF(AND(IFERROR(DATEDIF(U$2,$B5,"M"),0)&lt;3,$B5&gt;=U$2),_xlfn.XLOOKUP(U$2,Hesap3!$B$2:$B$25,Hesap3!$E$2:$E$25),0)</f>
        <v>0</v>
      </c>
      <c r="V5">
        <f>IF(AND(IFERROR(DATEDIF(V$2,$B5,"M"),0)&lt;3,$B5&gt;=V$2),_xlfn.XLOOKUP(V$2,Hesap3!$B$2:$B$25,Hesap3!$E$2:$E$25),0)</f>
        <v>0</v>
      </c>
      <c r="W5">
        <f>IF(AND(IFERROR(DATEDIF(W$2,$B5,"M"),0)&lt;3,$B5&gt;=W$2),_xlfn.XLOOKUP(W$2,Hesap3!$B$2:$B$25,Hesap3!$E$2:$E$25),0)</f>
        <v>0</v>
      </c>
      <c r="X5">
        <f>IF(AND(IFERROR(DATEDIF(X$2,$B5,"M"),0)&lt;3,$B5&gt;=X$2),_xlfn.XLOOKUP(X$2,Hesap3!$B$2:$B$25,Hesap3!$E$2:$E$25),0)</f>
        <v>0</v>
      </c>
      <c r="Y5">
        <f>IF(AND(IFERROR(DATEDIF(Y$2,$B5,"M"),0)&lt;3,$B5&gt;=Y$2),_xlfn.XLOOKUP(Y$2,Hesap3!$B$2:$B$25,Hesap3!$E$2:$E$25),0)</f>
        <v>0</v>
      </c>
      <c r="Z5">
        <f>IF(AND(IFERROR(DATEDIF(Z$2,$B5,"M"),0)&lt;3,$B5&gt;=Z$2),_xlfn.XLOOKUP(Z$2,Hesap3!$B$2:$B$25,Hesap3!$E$2:$E$25),0)</f>
        <v>0</v>
      </c>
      <c r="AA5" s="18">
        <f t="shared" si="0"/>
        <v>8314.3480450656716</v>
      </c>
    </row>
    <row r="6" spans="1:27" x14ac:dyDescent="0.3">
      <c r="A6" s="37"/>
      <c r="B6" s="19">
        <v>44652</v>
      </c>
      <c r="C6">
        <f>IF(AND(IFERROR(DATEDIF(C$2,$B6,"M"),0)&lt;3,$B6&gt;=C$2),_xlfn.XLOOKUP(C$2,Hesap3!$B$2:$B$25,Hesap3!$E$2:$E$25),0)</f>
        <v>0</v>
      </c>
      <c r="D6">
        <f>IF(AND(IFERROR(DATEDIF(D$2,$B6,"M"),0)&lt;3,$B6&gt;=D$2),_xlfn.XLOOKUP(D$2,Hesap3!$B$2:$B$25,Hesap3!$E$2:$E$25),0)</f>
        <v>2652.3279434135247</v>
      </c>
      <c r="E6">
        <f>IF(AND(IFERROR(DATEDIF(E$2,$B6,"M"),0)&lt;3,$B6&gt;=E$2),_xlfn.XLOOKUP(E$2,Hesap3!$B$2:$B$25,Hesap3!$E$2:$E$25),0)</f>
        <v>2925.7673337055235</v>
      </c>
      <c r="F6">
        <f>IF(AND(IFERROR(DATEDIF(F$2,$B6,"M"),0)&lt;3,$B6&gt;=F$2),_xlfn.XLOOKUP(F$2,Hesap3!$B$2:$B$25,Hesap3!$E$2:$E$25),0)</f>
        <v>3151.1417854514843</v>
      </c>
      <c r="G6">
        <f>IF(AND(IFERROR(DATEDIF(G$2,$B6,"M"),0)&lt;3,$B6&gt;=G$2),_xlfn.XLOOKUP(G$2,Hesap3!$B$2:$B$25,Hesap3!$E$2:$E$25),0)</f>
        <v>0</v>
      </c>
      <c r="H6">
        <f>IF(AND(IFERROR(DATEDIF(H$2,$B6,"M"),0)&lt;3,$B6&gt;=H$2),_xlfn.XLOOKUP(H$2,Hesap3!$B$2:$B$25,Hesap3!$E$2:$E$25),0)</f>
        <v>0</v>
      </c>
      <c r="I6">
        <f>IF(AND(IFERROR(DATEDIF(I$2,$B6,"M"),0)&lt;3,$B6&gt;=I$2),_xlfn.XLOOKUP(I$2,Hesap3!$B$2:$B$25,Hesap3!$E$2:$E$25),0)</f>
        <v>0</v>
      </c>
      <c r="J6">
        <f>IF(AND(IFERROR(DATEDIF(J$2,$B6,"M"),0)&lt;3,$B6&gt;=J$2),_xlfn.XLOOKUP(J$2,Hesap3!$B$2:$B$25,Hesap3!$E$2:$E$25),0)</f>
        <v>0</v>
      </c>
      <c r="K6">
        <f>IF(AND(IFERROR(DATEDIF(K$2,$B6,"M"),0)&lt;3,$B6&gt;=K$2),_xlfn.XLOOKUP(K$2,Hesap3!$B$2:$B$25,Hesap3!$E$2:$E$25),0)</f>
        <v>0</v>
      </c>
      <c r="L6">
        <f>IF(AND(IFERROR(DATEDIF(L$2,$B6,"M"),0)&lt;3,$B6&gt;=L$2),_xlfn.XLOOKUP(L$2,Hesap3!$B$2:$B$25,Hesap3!$E$2:$E$25),0)</f>
        <v>0</v>
      </c>
      <c r="M6">
        <f>IF(AND(IFERROR(DATEDIF(M$2,$B6,"M"),0)&lt;3,$B6&gt;=M$2),_xlfn.XLOOKUP(M$2,Hesap3!$B$2:$B$25,Hesap3!$E$2:$E$25),0)</f>
        <v>0</v>
      </c>
      <c r="N6">
        <f>IF(AND(IFERROR(DATEDIF(N$2,$B6,"M"),0)&lt;3,$B6&gt;=N$2),_xlfn.XLOOKUP(N$2,Hesap3!$B$2:$B$25,Hesap3!$E$2:$E$25),0)</f>
        <v>0</v>
      </c>
      <c r="O6">
        <f>IF(AND(IFERROR(DATEDIF(O$2,$B6,"M"),0)&lt;3,$B6&gt;=O$2),_xlfn.XLOOKUP(O$2,Hesap3!$B$2:$B$25,Hesap3!$E$2:$E$25),0)</f>
        <v>0</v>
      </c>
      <c r="P6">
        <f>IF(AND(IFERROR(DATEDIF(P$2,$B6,"M"),0)&lt;3,$B6&gt;=P$2),_xlfn.XLOOKUP(P$2,Hesap3!$B$2:$B$25,Hesap3!$E$2:$E$25),0)</f>
        <v>0</v>
      </c>
      <c r="Q6">
        <f>IF(AND(IFERROR(DATEDIF(Q$2,$B6,"M"),0)&lt;3,$B6&gt;=Q$2),_xlfn.XLOOKUP(Q$2,Hesap3!$B$2:$B$25,Hesap3!$E$2:$E$25),0)</f>
        <v>0</v>
      </c>
      <c r="R6">
        <f>IF(AND(IFERROR(DATEDIF(R$2,$B6,"M"),0)&lt;3,$B6&gt;=R$2),_xlfn.XLOOKUP(R$2,Hesap3!$B$2:$B$25,Hesap3!$E$2:$E$25),0)</f>
        <v>0</v>
      </c>
      <c r="S6">
        <f>IF(AND(IFERROR(DATEDIF(S$2,$B6,"M"),0)&lt;3,$B6&gt;=S$2),_xlfn.XLOOKUP(S$2,Hesap3!$B$2:$B$25,Hesap3!$E$2:$E$25),0)</f>
        <v>0</v>
      </c>
      <c r="T6">
        <f>IF(AND(IFERROR(DATEDIF(T$2,$B6,"M"),0)&lt;3,$B6&gt;=T$2),_xlfn.XLOOKUP(T$2,Hesap3!$B$2:$B$25,Hesap3!$E$2:$E$25),0)</f>
        <v>0</v>
      </c>
      <c r="U6">
        <f>IF(AND(IFERROR(DATEDIF(U$2,$B6,"M"),0)&lt;3,$B6&gt;=U$2),_xlfn.XLOOKUP(U$2,Hesap3!$B$2:$B$25,Hesap3!$E$2:$E$25),0)</f>
        <v>0</v>
      </c>
      <c r="V6">
        <f>IF(AND(IFERROR(DATEDIF(V$2,$B6,"M"),0)&lt;3,$B6&gt;=V$2),_xlfn.XLOOKUP(V$2,Hesap3!$B$2:$B$25,Hesap3!$E$2:$E$25),0)</f>
        <v>0</v>
      </c>
      <c r="W6">
        <f>IF(AND(IFERROR(DATEDIF(W$2,$B6,"M"),0)&lt;3,$B6&gt;=W$2),_xlfn.XLOOKUP(W$2,Hesap3!$B$2:$B$25,Hesap3!$E$2:$E$25),0)</f>
        <v>0</v>
      </c>
      <c r="X6">
        <f>IF(AND(IFERROR(DATEDIF(X$2,$B6,"M"),0)&lt;3,$B6&gt;=X$2),_xlfn.XLOOKUP(X$2,Hesap3!$B$2:$B$25,Hesap3!$E$2:$E$25),0)</f>
        <v>0</v>
      </c>
      <c r="Y6">
        <f>IF(AND(IFERROR(DATEDIF(Y$2,$B6,"M"),0)&lt;3,$B6&gt;=Y$2),_xlfn.XLOOKUP(Y$2,Hesap3!$B$2:$B$25,Hesap3!$E$2:$E$25),0)</f>
        <v>0</v>
      </c>
      <c r="Z6">
        <f>IF(AND(IFERROR(DATEDIF(Z$2,$B6,"M"),0)&lt;3,$B6&gt;=Z$2),_xlfn.XLOOKUP(Z$2,Hesap3!$B$2:$B$25,Hesap3!$E$2:$E$25),0)</f>
        <v>0</v>
      </c>
      <c r="AA6" s="18">
        <f t="shared" si="0"/>
        <v>8729.2370625705316</v>
      </c>
    </row>
    <row r="7" spans="1:27" x14ac:dyDescent="0.3">
      <c r="A7" s="37"/>
      <c r="B7" s="19">
        <v>44682</v>
      </c>
      <c r="C7">
        <f>IF(AND(IFERROR(DATEDIF(C$2,$B7,"M"),0)&lt;3,$B7&gt;=C$2),_xlfn.XLOOKUP(C$2,Hesap3!$B$2:$B$25,Hesap3!$E$2:$E$25),0)</f>
        <v>0</v>
      </c>
      <c r="D7">
        <f>IF(AND(IFERROR(DATEDIF(D$2,$B7,"M"),0)&lt;3,$B7&gt;=D$2),_xlfn.XLOOKUP(D$2,Hesap3!$B$2:$B$25,Hesap3!$E$2:$E$25),0)</f>
        <v>0</v>
      </c>
      <c r="E7">
        <f>IF(AND(IFERROR(DATEDIF(E$2,$B7,"M"),0)&lt;3,$B7&gt;=E$2),_xlfn.XLOOKUP(E$2,Hesap3!$B$2:$B$25,Hesap3!$E$2:$E$25),0)</f>
        <v>2925.7673337055235</v>
      </c>
      <c r="F7">
        <f>IF(AND(IFERROR(DATEDIF(F$2,$B7,"M"),0)&lt;3,$B7&gt;=F$2),_xlfn.XLOOKUP(F$2,Hesap3!$B$2:$B$25,Hesap3!$E$2:$E$25),0)</f>
        <v>3151.1417854514843</v>
      </c>
      <c r="G7">
        <f>IF(AND(IFERROR(DATEDIF(G$2,$B7,"M"),0)&lt;3,$B7&gt;=G$2),_xlfn.XLOOKUP(G$2,Hesap3!$B$2:$B$25,Hesap3!$E$2:$E$25),0)</f>
        <v>3124.3003262634388</v>
      </c>
      <c r="H7">
        <f>IF(AND(IFERROR(DATEDIF(H$2,$B7,"M"),0)&lt;3,$B7&gt;=H$2),_xlfn.XLOOKUP(H$2,Hesap3!$B$2:$B$25,Hesap3!$E$2:$E$25),0)</f>
        <v>0</v>
      </c>
      <c r="I7">
        <f>IF(AND(IFERROR(DATEDIF(I$2,$B7,"M"),0)&lt;3,$B7&gt;=I$2),_xlfn.XLOOKUP(I$2,Hesap3!$B$2:$B$25,Hesap3!$E$2:$E$25),0)</f>
        <v>0</v>
      </c>
      <c r="J7">
        <f>IF(AND(IFERROR(DATEDIF(J$2,$B7,"M"),0)&lt;3,$B7&gt;=J$2),_xlfn.XLOOKUP(J$2,Hesap3!$B$2:$B$25,Hesap3!$E$2:$E$25),0)</f>
        <v>0</v>
      </c>
      <c r="K7">
        <f>IF(AND(IFERROR(DATEDIF(K$2,$B7,"M"),0)&lt;3,$B7&gt;=K$2),_xlfn.XLOOKUP(K$2,Hesap3!$B$2:$B$25,Hesap3!$E$2:$E$25),0)</f>
        <v>0</v>
      </c>
      <c r="L7">
        <f>IF(AND(IFERROR(DATEDIF(L$2,$B7,"M"),0)&lt;3,$B7&gt;=L$2),_xlfn.XLOOKUP(L$2,Hesap3!$B$2:$B$25,Hesap3!$E$2:$E$25),0)</f>
        <v>0</v>
      </c>
      <c r="M7">
        <f>IF(AND(IFERROR(DATEDIF(M$2,$B7,"M"),0)&lt;3,$B7&gt;=M$2),_xlfn.XLOOKUP(M$2,Hesap3!$B$2:$B$25,Hesap3!$E$2:$E$25),0)</f>
        <v>0</v>
      </c>
      <c r="N7">
        <f>IF(AND(IFERROR(DATEDIF(N$2,$B7,"M"),0)&lt;3,$B7&gt;=N$2),_xlfn.XLOOKUP(N$2,Hesap3!$B$2:$B$25,Hesap3!$E$2:$E$25),0)</f>
        <v>0</v>
      </c>
      <c r="O7">
        <f>IF(AND(IFERROR(DATEDIF(O$2,$B7,"M"),0)&lt;3,$B7&gt;=O$2),_xlfn.XLOOKUP(O$2,Hesap3!$B$2:$B$25,Hesap3!$E$2:$E$25),0)</f>
        <v>0</v>
      </c>
      <c r="P7">
        <f>IF(AND(IFERROR(DATEDIF(P$2,$B7,"M"),0)&lt;3,$B7&gt;=P$2),_xlfn.XLOOKUP(P$2,Hesap3!$B$2:$B$25,Hesap3!$E$2:$E$25),0)</f>
        <v>0</v>
      </c>
      <c r="Q7">
        <f>IF(AND(IFERROR(DATEDIF(Q$2,$B7,"M"),0)&lt;3,$B7&gt;=Q$2),_xlfn.XLOOKUP(Q$2,Hesap3!$B$2:$B$25,Hesap3!$E$2:$E$25),0)</f>
        <v>0</v>
      </c>
      <c r="R7">
        <f>IF(AND(IFERROR(DATEDIF(R$2,$B7,"M"),0)&lt;3,$B7&gt;=R$2),_xlfn.XLOOKUP(R$2,Hesap3!$B$2:$B$25,Hesap3!$E$2:$E$25),0)</f>
        <v>0</v>
      </c>
      <c r="S7">
        <f>IF(AND(IFERROR(DATEDIF(S$2,$B7,"M"),0)&lt;3,$B7&gt;=S$2),_xlfn.XLOOKUP(S$2,Hesap3!$B$2:$B$25,Hesap3!$E$2:$E$25),0)</f>
        <v>0</v>
      </c>
      <c r="T7">
        <f>IF(AND(IFERROR(DATEDIF(T$2,$B7,"M"),0)&lt;3,$B7&gt;=T$2),_xlfn.XLOOKUP(T$2,Hesap3!$B$2:$B$25,Hesap3!$E$2:$E$25),0)</f>
        <v>0</v>
      </c>
      <c r="U7">
        <f>IF(AND(IFERROR(DATEDIF(U$2,$B7,"M"),0)&lt;3,$B7&gt;=U$2),_xlfn.XLOOKUP(U$2,Hesap3!$B$2:$B$25,Hesap3!$E$2:$E$25),0)</f>
        <v>0</v>
      </c>
      <c r="V7">
        <f>IF(AND(IFERROR(DATEDIF(V$2,$B7,"M"),0)&lt;3,$B7&gt;=V$2),_xlfn.XLOOKUP(V$2,Hesap3!$B$2:$B$25,Hesap3!$E$2:$E$25),0)</f>
        <v>0</v>
      </c>
      <c r="W7">
        <f>IF(AND(IFERROR(DATEDIF(W$2,$B7,"M"),0)&lt;3,$B7&gt;=W$2),_xlfn.XLOOKUP(W$2,Hesap3!$B$2:$B$25,Hesap3!$E$2:$E$25),0)</f>
        <v>0</v>
      </c>
      <c r="X7">
        <f>IF(AND(IFERROR(DATEDIF(X$2,$B7,"M"),0)&lt;3,$B7&gt;=X$2),_xlfn.XLOOKUP(X$2,Hesap3!$B$2:$B$25,Hesap3!$E$2:$E$25),0)</f>
        <v>0</v>
      </c>
      <c r="Y7">
        <f>IF(AND(IFERROR(DATEDIF(Y$2,$B7,"M"),0)&lt;3,$B7&gt;=Y$2),_xlfn.XLOOKUP(Y$2,Hesap3!$B$2:$B$25,Hesap3!$E$2:$E$25),0)</f>
        <v>0</v>
      </c>
      <c r="Z7">
        <f>IF(AND(IFERROR(DATEDIF(Z$2,$B7,"M"),0)&lt;3,$B7&gt;=Z$2),_xlfn.XLOOKUP(Z$2,Hesap3!$B$2:$B$25,Hesap3!$E$2:$E$25),0)</f>
        <v>0</v>
      </c>
      <c r="AA7" s="18">
        <f t="shared" si="0"/>
        <v>9201.2094454204471</v>
      </c>
    </row>
    <row r="8" spans="1:27" x14ac:dyDescent="0.3">
      <c r="A8" s="37"/>
      <c r="B8" s="19">
        <v>44713</v>
      </c>
      <c r="C8">
        <f>IF(AND(IFERROR(DATEDIF(C$2,$B8,"M"),0)&lt;3,$B8&gt;=C$2),_xlfn.XLOOKUP(C$2,Hesap3!$B$2:$B$25,Hesap3!$E$2:$E$25),0)</f>
        <v>0</v>
      </c>
      <c r="D8">
        <f>IF(AND(IFERROR(DATEDIF(D$2,$B8,"M"),0)&lt;3,$B8&gt;=D$2),_xlfn.XLOOKUP(D$2,Hesap3!$B$2:$B$25,Hesap3!$E$2:$E$25),0)</f>
        <v>0</v>
      </c>
      <c r="E8">
        <f>IF(AND(IFERROR(DATEDIF(E$2,$B8,"M"),0)&lt;3,$B8&gt;=E$2),_xlfn.XLOOKUP(E$2,Hesap3!$B$2:$B$25,Hesap3!$E$2:$E$25),0)</f>
        <v>0</v>
      </c>
      <c r="F8">
        <f>IF(AND(IFERROR(DATEDIF(F$2,$B8,"M"),0)&lt;3,$B8&gt;=F$2),_xlfn.XLOOKUP(F$2,Hesap3!$B$2:$B$25,Hesap3!$E$2:$E$25),0)</f>
        <v>3151.1417854514843</v>
      </c>
      <c r="G8">
        <f>IF(AND(IFERROR(DATEDIF(G$2,$B8,"M"),0)&lt;3,$B8&gt;=G$2),_xlfn.XLOOKUP(G$2,Hesap3!$B$2:$B$25,Hesap3!$E$2:$E$25),0)</f>
        <v>3124.3003262634388</v>
      </c>
      <c r="H8">
        <f>IF(AND(IFERROR(DATEDIF(H$2,$B8,"M"),0)&lt;3,$B8&gt;=H$2),_xlfn.XLOOKUP(H$2,Hesap3!$B$2:$B$25,Hesap3!$E$2:$E$25),0)</f>
        <v>3338.5629725996764</v>
      </c>
      <c r="I8">
        <f>IF(AND(IFERROR(DATEDIF(I$2,$B8,"M"),0)&lt;3,$B8&gt;=I$2),_xlfn.XLOOKUP(I$2,Hesap3!$B$2:$B$25,Hesap3!$E$2:$E$25),0)</f>
        <v>0</v>
      </c>
      <c r="J8">
        <f>IF(AND(IFERROR(DATEDIF(J$2,$B8,"M"),0)&lt;3,$B8&gt;=J$2),_xlfn.XLOOKUP(J$2,Hesap3!$B$2:$B$25,Hesap3!$E$2:$E$25),0)</f>
        <v>0</v>
      </c>
      <c r="K8">
        <f>IF(AND(IFERROR(DATEDIF(K$2,$B8,"M"),0)&lt;3,$B8&gt;=K$2),_xlfn.XLOOKUP(K$2,Hesap3!$B$2:$B$25,Hesap3!$E$2:$E$25),0)</f>
        <v>0</v>
      </c>
      <c r="L8">
        <f>IF(AND(IFERROR(DATEDIF(L$2,$B8,"M"),0)&lt;3,$B8&gt;=L$2),_xlfn.XLOOKUP(L$2,Hesap3!$B$2:$B$25,Hesap3!$E$2:$E$25),0)</f>
        <v>0</v>
      </c>
      <c r="M8">
        <f>IF(AND(IFERROR(DATEDIF(M$2,$B8,"M"),0)&lt;3,$B8&gt;=M$2),_xlfn.XLOOKUP(M$2,Hesap3!$B$2:$B$25,Hesap3!$E$2:$E$25),0)</f>
        <v>0</v>
      </c>
      <c r="N8">
        <f>IF(AND(IFERROR(DATEDIF(N$2,$B8,"M"),0)&lt;3,$B8&gt;=N$2),_xlfn.XLOOKUP(N$2,Hesap3!$B$2:$B$25,Hesap3!$E$2:$E$25),0)</f>
        <v>0</v>
      </c>
      <c r="O8">
        <f>IF(AND(IFERROR(DATEDIF(O$2,$B8,"M"),0)&lt;3,$B8&gt;=O$2),_xlfn.XLOOKUP(O$2,Hesap3!$B$2:$B$25,Hesap3!$E$2:$E$25),0)</f>
        <v>0</v>
      </c>
      <c r="P8">
        <f>IF(AND(IFERROR(DATEDIF(P$2,$B8,"M"),0)&lt;3,$B8&gt;=P$2),_xlfn.XLOOKUP(P$2,Hesap3!$B$2:$B$25,Hesap3!$E$2:$E$25),0)</f>
        <v>0</v>
      </c>
      <c r="Q8">
        <f>IF(AND(IFERROR(DATEDIF(Q$2,$B8,"M"),0)&lt;3,$B8&gt;=Q$2),_xlfn.XLOOKUP(Q$2,Hesap3!$B$2:$B$25,Hesap3!$E$2:$E$25),0)</f>
        <v>0</v>
      </c>
      <c r="R8">
        <f>IF(AND(IFERROR(DATEDIF(R$2,$B8,"M"),0)&lt;3,$B8&gt;=R$2),_xlfn.XLOOKUP(R$2,Hesap3!$B$2:$B$25,Hesap3!$E$2:$E$25),0)</f>
        <v>0</v>
      </c>
      <c r="S8">
        <f>IF(AND(IFERROR(DATEDIF(S$2,$B8,"M"),0)&lt;3,$B8&gt;=S$2),_xlfn.XLOOKUP(S$2,Hesap3!$B$2:$B$25,Hesap3!$E$2:$E$25),0)</f>
        <v>0</v>
      </c>
      <c r="T8">
        <f>IF(AND(IFERROR(DATEDIF(T$2,$B8,"M"),0)&lt;3,$B8&gt;=T$2),_xlfn.XLOOKUP(T$2,Hesap3!$B$2:$B$25,Hesap3!$E$2:$E$25),0)</f>
        <v>0</v>
      </c>
      <c r="U8">
        <f>IF(AND(IFERROR(DATEDIF(U$2,$B8,"M"),0)&lt;3,$B8&gt;=U$2),_xlfn.XLOOKUP(U$2,Hesap3!$B$2:$B$25,Hesap3!$E$2:$E$25),0)</f>
        <v>0</v>
      </c>
      <c r="V8">
        <f>IF(AND(IFERROR(DATEDIF(V$2,$B8,"M"),0)&lt;3,$B8&gt;=V$2),_xlfn.XLOOKUP(V$2,Hesap3!$B$2:$B$25,Hesap3!$E$2:$E$25),0)</f>
        <v>0</v>
      </c>
      <c r="W8">
        <f>IF(AND(IFERROR(DATEDIF(W$2,$B8,"M"),0)&lt;3,$B8&gt;=W$2),_xlfn.XLOOKUP(W$2,Hesap3!$B$2:$B$25,Hesap3!$E$2:$E$25),0)</f>
        <v>0</v>
      </c>
      <c r="X8">
        <f>IF(AND(IFERROR(DATEDIF(X$2,$B8,"M"),0)&lt;3,$B8&gt;=X$2),_xlfn.XLOOKUP(X$2,Hesap3!$B$2:$B$25,Hesap3!$E$2:$E$25),0)</f>
        <v>0</v>
      </c>
      <c r="Y8">
        <f>IF(AND(IFERROR(DATEDIF(Y$2,$B8,"M"),0)&lt;3,$B8&gt;=Y$2),_xlfn.XLOOKUP(Y$2,Hesap3!$B$2:$B$25,Hesap3!$E$2:$E$25),0)</f>
        <v>0</v>
      </c>
      <c r="Z8">
        <f>IF(AND(IFERROR(DATEDIF(Z$2,$B8,"M"),0)&lt;3,$B8&gt;=Z$2),_xlfn.XLOOKUP(Z$2,Hesap3!$B$2:$B$25,Hesap3!$E$2:$E$25),0)</f>
        <v>0</v>
      </c>
      <c r="AA8" s="18">
        <f t="shared" si="0"/>
        <v>9614.0050843146</v>
      </c>
    </row>
    <row r="9" spans="1:27" x14ac:dyDescent="0.3">
      <c r="A9" s="37"/>
      <c r="B9" s="19">
        <v>44743</v>
      </c>
      <c r="C9">
        <f>IF(AND(IFERROR(DATEDIF(C$2,$B9,"M"),0)&lt;3,$B9&gt;=C$2),_xlfn.XLOOKUP(C$2,Hesap3!$B$2:$B$25,Hesap3!$E$2:$E$25),0)</f>
        <v>0</v>
      </c>
      <c r="D9">
        <f>IF(AND(IFERROR(DATEDIF(D$2,$B9,"M"),0)&lt;3,$B9&gt;=D$2),_xlfn.XLOOKUP(D$2,Hesap3!$B$2:$B$25,Hesap3!$E$2:$E$25),0)</f>
        <v>0</v>
      </c>
      <c r="E9">
        <f>IF(AND(IFERROR(DATEDIF(E$2,$B9,"M"),0)&lt;3,$B9&gt;=E$2),_xlfn.XLOOKUP(E$2,Hesap3!$B$2:$B$25,Hesap3!$E$2:$E$25),0)</f>
        <v>0</v>
      </c>
      <c r="F9">
        <f>IF(AND(IFERROR(DATEDIF(F$2,$B9,"M"),0)&lt;3,$B9&gt;=F$2),_xlfn.XLOOKUP(F$2,Hesap3!$B$2:$B$25,Hesap3!$E$2:$E$25),0)</f>
        <v>0</v>
      </c>
      <c r="G9">
        <f>IF(AND(IFERROR(DATEDIF(G$2,$B9,"M"),0)&lt;3,$B9&gt;=G$2),_xlfn.XLOOKUP(G$2,Hesap3!$B$2:$B$25,Hesap3!$E$2:$E$25),0)</f>
        <v>3124.3003262634388</v>
      </c>
      <c r="H9">
        <f>IF(AND(IFERROR(DATEDIF(H$2,$B9,"M"),0)&lt;3,$B9&gt;=H$2),_xlfn.XLOOKUP(H$2,Hesap3!$B$2:$B$25,Hesap3!$E$2:$E$25),0)</f>
        <v>3338.5629725996764</v>
      </c>
      <c r="I9">
        <f>IF(AND(IFERROR(DATEDIF(I$2,$B9,"M"),0)&lt;3,$B9&gt;=I$2),_xlfn.XLOOKUP(I$2,Hesap3!$B$2:$B$25,Hesap3!$E$2:$E$25),0)</f>
        <v>3346.1122407691005</v>
      </c>
      <c r="J9">
        <f>IF(AND(IFERROR(DATEDIF(J$2,$B9,"M"),0)&lt;3,$B9&gt;=J$2),_xlfn.XLOOKUP(J$2,Hesap3!$B$2:$B$25,Hesap3!$E$2:$E$25),0)</f>
        <v>0</v>
      </c>
      <c r="K9">
        <f>IF(AND(IFERROR(DATEDIF(K$2,$B9,"M"),0)&lt;3,$B9&gt;=K$2),_xlfn.XLOOKUP(K$2,Hesap3!$B$2:$B$25,Hesap3!$E$2:$E$25),0)</f>
        <v>0</v>
      </c>
      <c r="L9">
        <f>IF(AND(IFERROR(DATEDIF(L$2,$B9,"M"),0)&lt;3,$B9&gt;=L$2),_xlfn.XLOOKUP(L$2,Hesap3!$B$2:$B$25,Hesap3!$E$2:$E$25),0)</f>
        <v>0</v>
      </c>
      <c r="M9">
        <f>IF(AND(IFERROR(DATEDIF(M$2,$B9,"M"),0)&lt;3,$B9&gt;=M$2),_xlfn.XLOOKUP(M$2,Hesap3!$B$2:$B$25,Hesap3!$E$2:$E$25),0)</f>
        <v>0</v>
      </c>
      <c r="N9">
        <f>IF(AND(IFERROR(DATEDIF(N$2,$B9,"M"),0)&lt;3,$B9&gt;=N$2),_xlfn.XLOOKUP(N$2,Hesap3!$B$2:$B$25,Hesap3!$E$2:$E$25),0)</f>
        <v>0</v>
      </c>
      <c r="O9">
        <f>IF(AND(IFERROR(DATEDIF(O$2,$B9,"M"),0)&lt;3,$B9&gt;=O$2),_xlfn.XLOOKUP(O$2,Hesap3!$B$2:$B$25,Hesap3!$E$2:$E$25),0)</f>
        <v>0</v>
      </c>
      <c r="P9">
        <f>IF(AND(IFERROR(DATEDIF(P$2,$B9,"M"),0)&lt;3,$B9&gt;=P$2),_xlfn.XLOOKUP(P$2,Hesap3!$B$2:$B$25,Hesap3!$E$2:$E$25),0)</f>
        <v>0</v>
      </c>
      <c r="Q9">
        <f>IF(AND(IFERROR(DATEDIF(Q$2,$B9,"M"),0)&lt;3,$B9&gt;=Q$2),_xlfn.XLOOKUP(Q$2,Hesap3!$B$2:$B$25,Hesap3!$E$2:$E$25),0)</f>
        <v>0</v>
      </c>
      <c r="R9">
        <f>IF(AND(IFERROR(DATEDIF(R$2,$B9,"M"),0)&lt;3,$B9&gt;=R$2),_xlfn.XLOOKUP(R$2,Hesap3!$B$2:$B$25,Hesap3!$E$2:$E$25),0)</f>
        <v>0</v>
      </c>
      <c r="S9">
        <f>IF(AND(IFERROR(DATEDIF(S$2,$B9,"M"),0)&lt;3,$B9&gt;=S$2),_xlfn.XLOOKUP(S$2,Hesap3!$B$2:$B$25,Hesap3!$E$2:$E$25),0)</f>
        <v>0</v>
      </c>
      <c r="T9">
        <f>IF(AND(IFERROR(DATEDIF(T$2,$B9,"M"),0)&lt;3,$B9&gt;=T$2),_xlfn.XLOOKUP(T$2,Hesap3!$B$2:$B$25,Hesap3!$E$2:$E$25),0)</f>
        <v>0</v>
      </c>
      <c r="U9">
        <f>IF(AND(IFERROR(DATEDIF(U$2,$B9,"M"),0)&lt;3,$B9&gt;=U$2),_xlfn.XLOOKUP(U$2,Hesap3!$B$2:$B$25,Hesap3!$E$2:$E$25),0)</f>
        <v>0</v>
      </c>
      <c r="V9">
        <f>IF(AND(IFERROR(DATEDIF(V$2,$B9,"M"),0)&lt;3,$B9&gt;=V$2),_xlfn.XLOOKUP(V$2,Hesap3!$B$2:$B$25,Hesap3!$E$2:$E$25),0)</f>
        <v>0</v>
      </c>
      <c r="W9">
        <f>IF(AND(IFERROR(DATEDIF(W$2,$B9,"M"),0)&lt;3,$B9&gt;=W$2),_xlfn.XLOOKUP(W$2,Hesap3!$B$2:$B$25,Hesap3!$E$2:$E$25),0)</f>
        <v>0</v>
      </c>
      <c r="X9">
        <f>IF(AND(IFERROR(DATEDIF(X$2,$B9,"M"),0)&lt;3,$B9&gt;=X$2),_xlfn.XLOOKUP(X$2,Hesap3!$B$2:$B$25,Hesap3!$E$2:$E$25),0)</f>
        <v>0</v>
      </c>
      <c r="Y9">
        <f>IF(AND(IFERROR(DATEDIF(Y$2,$B9,"M"),0)&lt;3,$B9&gt;=Y$2),_xlfn.XLOOKUP(Y$2,Hesap3!$B$2:$B$25,Hesap3!$E$2:$E$25),0)</f>
        <v>0</v>
      </c>
      <c r="Z9">
        <f>IF(AND(IFERROR(DATEDIF(Z$2,$B9,"M"),0)&lt;3,$B9&gt;=Z$2),_xlfn.XLOOKUP(Z$2,Hesap3!$B$2:$B$25,Hesap3!$E$2:$E$25),0)</f>
        <v>0</v>
      </c>
      <c r="AA9" s="18">
        <f t="shared" si="0"/>
        <v>9808.9755396322162</v>
      </c>
    </row>
    <row r="10" spans="1:27" x14ac:dyDescent="0.3">
      <c r="A10" s="37"/>
      <c r="B10" s="19">
        <v>44774</v>
      </c>
      <c r="C10">
        <f>IF(AND(IFERROR(DATEDIF(C$2,$B10,"M"),0)&lt;3,$B10&gt;=C$2),_xlfn.XLOOKUP(C$2,Hesap3!$B$2:$B$25,Hesap3!$E$2:$E$25),0)</f>
        <v>0</v>
      </c>
      <c r="D10">
        <f>IF(AND(IFERROR(DATEDIF(D$2,$B10,"M"),0)&lt;3,$B10&gt;=D$2),_xlfn.XLOOKUP(D$2,Hesap3!$B$2:$B$25,Hesap3!$E$2:$E$25),0)</f>
        <v>0</v>
      </c>
      <c r="E10">
        <f>IF(AND(IFERROR(DATEDIF(E$2,$B10,"M"),0)&lt;3,$B10&gt;=E$2),_xlfn.XLOOKUP(E$2,Hesap3!$B$2:$B$25,Hesap3!$E$2:$E$25),0)</f>
        <v>0</v>
      </c>
      <c r="F10">
        <f>IF(AND(IFERROR(DATEDIF(F$2,$B10,"M"),0)&lt;3,$B10&gt;=F$2),_xlfn.XLOOKUP(F$2,Hesap3!$B$2:$B$25,Hesap3!$E$2:$E$25),0)</f>
        <v>0</v>
      </c>
      <c r="G10">
        <f>IF(AND(IFERROR(DATEDIF(G$2,$B10,"M"),0)&lt;3,$B10&gt;=G$2),_xlfn.XLOOKUP(G$2,Hesap3!$B$2:$B$25,Hesap3!$E$2:$E$25),0)</f>
        <v>0</v>
      </c>
      <c r="H10">
        <f>IF(AND(IFERROR(DATEDIF(H$2,$B10,"M"),0)&lt;3,$B10&gt;=H$2),_xlfn.XLOOKUP(H$2,Hesap3!$B$2:$B$25,Hesap3!$E$2:$E$25),0)</f>
        <v>3338.5629725996764</v>
      </c>
      <c r="I10">
        <f>IF(AND(IFERROR(DATEDIF(I$2,$B10,"M"),0)&lt;3,$B10&gt;=I$2),_xlfn.XLOOKUP(I$2,Hesap3!$B$2:$B$25,Hesap3!$E$2:$E$25),0)</f>
        <v>3346.1122407691005</v>
      </c>
      <c r="J10">
        <f>IF(AND(IFERROR(DATEDIF(J$2,$B10,"M"),0)&lt;3,$B10&gt;=J$2),_xlfn.XLOOKUP(J$2,Hesap3!$B$2:$B$25,Hesap3!$E$2:$E$25),0)</f>
        <v>3507.9093701288839</v>
      </c>
      <c r="K10">
        <f>IF(AND(IFERROR(DATEDIF(K$2,$B10,"M"),0)&lt;3,$B10&gt;=K$2),_xlfn.XLOOKUP(K$2,Hesap3!$B$2:$B$25,Hesap3!$E$2:$E$25),0)</f>
        <v>0</v>
      </c>
      <c r="L10">
        <f>IF(AND(IFERROR(DATEDIF(L$2,$B10,"M"),0)&lt;3,$B10&gt;=L$2),_xlfn.XLOOKUP(L$2,Hesap3!$B$2:$B$25,Hesap3!$E$2:$E$25),0)</f>
        <v>0</v>
      </c>
      <c r="M10">
        <f>IF(AND(IFERROR(DATEDIF(M$2,$B10,"M"),0)&lt;3,$B10&gt;=M$2),_xlfn.XLOOKUP(M$2,Hesap3!$B$2:$B$25,Hesap3!$E$2:$E$25),0)</f>
        <v>0</v>
      </c>
      <c r="N10">
        <f>IF(AND(IFERROR(DATEDIF(N$2,$B10,"M"),0)&lt;3,$B10&gt;=N$2),_xlfn.XLOOKUP(N$2,Hesap3!$B$2:$B$25,Hesap3!$E$2:$E$25),0)</f>
        <v>0</v>
      </c>
      <c r="O10">
        <f>IF(AND(IFERROR(DATEDIF(O$2,$B10,"M"),0)&lt;3,$B10&gt;=O$2),_xlfn.XLOOKUP(O$2,Hesap3!$B$2:$B$25,Hesap3!$E$2:$E$25),0)</f>
        <v>0</v>
      </c>
      <c r="P10">
        <f>IF(AND(IFERROR(DATEDIF(P$2,$B10,"M"),0)&lt;3,$B10&gt;=P$2),_xlfn.XLOOKUP(P$2,Hesap3!$B$2:$B$25,Hesap3!$E$2:$E$25),0)</f>
        <v>0</v>
      </c>
      <c r="Q10">
        <f>IF(AND(IFERROR(DATEDIF(Q$2,$B10,"M"),0)&lt;3,$B10&gt;=Q$2),_xlfn.XLOOKUP(Q$2,Hesap3!$B$2:$B$25,Hesap3!$E$2:$E$25),0)</f>
        <v>0</v>
      </c>
      <c r="R10">
        <f>IF(AND(IFERROR(DATEDIF(R$2,$B10,"M"),0)&lt;3,$B10&gt;=R$2),_xlfn.XLOOKUP(R$2,Hesap3!$B$2:$B$25,Hesap3!$E$2:$E$25),0)</f>
        <v>0</v>
      </c>
      <c r="S10">
        <f>IF(AND(IFERROR(DATEDIF(S$2,$B10,"M"),0)&lt;3,$B10&gt;=S$2),_xlfn.XLOOKUP(S$2,Hesap3!$B$2:$B$25,Hesap3!$E$2:$E$25),0)</f>
        <v>0</v>
      </c>
      <c r="T10">
        <f>IF(AND(IFERROR(DATEDIF(T$2,$B10,"M"),0)&lt;3,$B10&gt;=T$2),_xlfn.XLOOKUP(T$2,Hesap3!$B$2:$B$25,Hesap3!$E$2:$E$25),0)</f>
        <v>0</v>
      </c>
      <c r="U10">
        <f>IF(AND(IFERROR(DATEDIF(U$2,$B10,"M"),0)&lt;3,$B10&gt;=U$2),_xlfn.XLOOKUP(U$2,Hesap3!$B$2:$B$25,Hesap3!$E$2:$E$25),0)</f>
        <v>0</v>
      </c>
      <c r="V10">
        <f>IF(AND(IFERROR(DATEDIF(V$2,$B10,"M"),0)&lt;3,$B10&gt;=V$2),_xlfn.XLOOKUP(V$2,Hesap3!$B$2:$B$25,Hesap3!$E$2:$E$25),0)</f>
        <v>0</v>
      </c>
      <c r="W10">
        <f>IF(AND(IFERROR(DATEDIF(W$2,$B10,"M"),0)&lt;3,$B10&gt;=W$2),_xlfn.XLOOKUP(W$2,Hesap3!$B$2:$B$25,Hesap3!$E$2:$E$25),0)</f>
        <v>0</v>
      </c>
      <c r="X10">
        <f>IF(AND(IFERROR(DATEDIF(X$2,$B10,"M"),0)&lt;3,$B10&gt;=X$2),_xlfn.XLOOKUP(X$2,Hesap3!$B$2:$B$25,Hesap3!$E$2:$E$25),0)</f>
        <v>0</v>
      </c>
      <c r="Y10">
        <f>IF(AND(IFERROR(DATEDIF(Y$2,$B10,"M"),0)&lt;3,$B10&gt;=Y$2),_xlfn.XLOOKUP(Y$2,Hesap3!$B$2:$B$25,Hesap3!$E$2:$E$25),0)</f>
        <v>0</v>
      </c>
      <c r="Z10">
        <f>IF(AND(IFERROR(DATEDIF(Z$2,$B10,"M"),0)&lt;3,$B10&gt;=Z$2),_xlfn.XLOOKUP(Z$2,Hesap3!$B$2:$B$25,Hesap3!$E$2:$E$25),0)</f>
        <v>0</v>
      </c>
      <c r="AA10" s="18">
        <f t="shared" si="0"/>
        <v>10192.584583497661</v>
      </c>
    </row>
    <row r="11" spans="1:27" x14ac:dyDescent="0.3">
      <c r="A11" s="37"/>
      <c r="B11" s="19">
        <v>44805</v>
      </c>
      <c r="C11">
        <f>IF(AND(IFERROR(DATEDIF(C$2,$B11,"M"),0)&lt;3,$B11&gt;=C$2),_xlfn.XLOOKUP(C$2,Hesap3!$B$2:$B$25,Hesap3!$E$2:$E$25),0)</f>
        <v>0</v>
      </c>
      <c r="D11">
        <f>IF(AND(IFERROR(DATEDIF(D$2,$B11,"M"),0)&lt;3,$B11&gt;=D$2),_xlfn.XLOOKUP(D$2,Hesap3!$B$2:$B$25,Hesap3!$E$2:$E$25),0)</f>
        <v>0</v>
      </c>
      <c r="E11">
        <f>IF(AND(IFERROR(DATEDIF(E$2,$B11,"M"),0)&lt;3,$B11&gt;=E$2),_xlfn.XLOOKUP(E$2,Hesap3!$B$2:$B$25,Hesap3!$E$2:$E$25),0)</f>
        <v>0</v>
      </c>
      <c r="F11">
        <f>IF(AND(IFERROR(DATEDIF(F$2,$B11,"M"),0)&lt;3,$B11&gt;=F$2),_xlfn.XLOOKUP(F$2,Hesap3!$B$2:$B$25,Hesap3!$E$2:$E$25),0)</f>
        <v>0</v>
      </c>
      <c r="G11">
        <f>IF(AND(IFERROR(DATEDIF(G$2,$B11,"M"),0)&lt;3,$B11&gt;=G$2),_xlfn.XLOOKUP(G$2,Hesap3!$B$2:$B$25,Hesap3!$E$2:$E$25),0)</f>
        <v>0</v>
      </c>
      <c r="H11">
        <f>IF(AND(IFERROR(DATEDIF(H$2,$B11,"M"),0)&lt;3,$B11&gt;=H$2),_xlfn.XLOOKUP(H$2,Hesap3!$B$2:$B$25,Hesap3!$E$2:$E$25),0)</f>
        <v>0</v>
      </c>
      <c r="I11">
        <f>IF(AND(IFERROR(DATEDIF(I$2,$B11,"M"),0)&lt;3,$B11&gt;=I$2),_xlfn.XLOOKUP(I$2,Hesap3!$B$2:$B$25,Hesap3!$E$2:$E$25),0)</f>
        <v>3346.1122407691005</v>
      </c>
      <c r="J11">
        <f>IF(AND(IFERROR(DATEDIF(J$2,$B11,"M"),0)&lt;3,$B11&gt;=J$2),_xlfn.XLOOKUP(J$2,Hesap3!$B$2:$B$25,Hesap3!$E$2:$E$25),0)</f>
        <v>3507.9093701288839</v>
      </c>
      <c r="K11">
        <f>IF(AND(IFERROR(DATEDIF(K$2,$B11,"M"),0)&lt;3,$B11&gt;=K$2),_xlfn.XLOOKUP(K$2,Hesap3!$B$2:$B$25,Hesap3!$E$2:$E$25),0)</f>
        <v>3447.5152247734854</v>
      </c>
      <c r="L11">
        <f>IF(AND(IFERROR(DATEDIF(L$2,$B11,"M"),0)&lt;3,$B11&gt;=L$2),_xlfn.XLOOKUP(L$2,Hesap3!$B$2:$B$25,Hesap3!$E$2:$E$25),0)</f>
        <v>0</v>
      </c>
      <c r="M11">
        <f>IF(AND(IFERROR(DATEDIF(M$2,$B11,"M"),0)&lt;3,$B11&gt;=M$2),_xlfn.XLOOKUP(M$2,Hesap3!$B$2:$B$25,Hesap3!$E$2:$E$25),0)</f>
        <v>0</v>
      </c>
      <c r="N11">
        <f>IF(AND(IFERROR(DATEDIF(N$2,$B11,"M"),0)&lt;3,$B11&gt;=N$2),_xlfn.XLOOKUP(N$2,Hesap3!$B$2:$B$25,Hesap3!$E$2:$E$25),0)</f>
        <v>0</v>
      </c>
      <c r="O11">
        <f>IF(AND(IFERROR(DATEDIF(O$2,$B11,"M"),0)&lt;3,$B11&gt;=O$2),_xlfn.XLOOKUP(O$2,Hesap3!$B$2:$B$25,Hesap3!$E$2:$E$25),0)</f>
        <v>0</v>
      </c>
      <c r="P11">
        <f>IF(AND(IFERROR(DATEDIF(P$2,$B11,"M"),0)&lt;3,$B11&gt;=P$2),_xlfn.XLOOKUP(P$2,Hesap3!$B$2:$B$25,Hesap3!$E$2:$E$25),0)</f>
        <v>0</v>
      </c>
      <c r="Q11">
        <f>IF(AND(IFERROR(DATEDIF(Q$2,$B11,"M"),0)&lt;3,$B11&gt;=Q$2),_xlfn.XLOOKUP(Q$2,Hesap3!$B$2:$B$25,Hesap3!$E$2:$E$25),0)</f>
        <v>0</v>
      </c>
      <c r="R11">
        <f>IF(AND(IFERROR(DATEDIF(R$2,$B11,"M"),0)&lt;3,$B11&gt;=R$2),_xlfn.XLOOKUP(R$2,Hesap3!$B$2:$B$25,Hesap3!$E$2:$E$25),0)</f>
        <v>0</v>
      </c>
      <c r="S11">
        <f>IF(AND(IFERROR(DATEDIF(S$2,$B11,"M"),0)&lt;3,$B11&gt;=S$2),_xlfn.XLOOKUP(S$2,Hesap3!$B$2:$B$25,Hesap3!$E$2:$E$25),0)</f>
        <v>0</v>
      </c>
      <c r="T11">
        <f>IF(AND(IFERROR(DATEDIF(T$2,$B11,"M"),0)&lt;3,$B11&gt;=T$2),_xlfn.XLOOKUP(T$2,Hesap3!$B$2:$B$25,Hesap3!$E$2:$E$25),0)</f>
        <v>0</v>
      </c>
      <c r="U11">
        <f>IF(AND(IFERROR(DATEDIF(U$2,$B11,"M"),0)&lt;3,$B11&gt;=U$2),_xlfn.XLOOKUP(U$2,Hesap3!$B$2:$B$25,Hesap3!$E$2:$E$25),0)</f>
        <v>0</v>
      </c>
      <c r="V11">
        <f>IF(AND(IFERROR(DATEDIF(V$2,$B11,"M"),0)&lt;3,$B11&gt;=V$2),_xlfn.XLOOKUP(V$2,Hesap3!$B$2:$B$25,Hesap3!$E$2:$E$25),0)</f>
        <v>0</v>
      </c>
      <c r="W11">
        <f>IF(AND(IFERROR(DATEDIF(W$2,$B11,"M"),0)&lt;3,$B11&gt;=W$2),_xlfn.XLOOKUP(W$2,Hesap3!$B$2:$B$25,Hesap3!$E$2:$E$25),0)</f>
        <v>0</v>
      </c>
      <c r="X11">
        <f>IF(AND(IFERROR(DATEDIF(X$2,$B11,"M"),0)&lt;3,$B11&gt;=X$2),_xlfn.XLOOKUP(X$2,Hesap3!$B$2:$B$25,Hesap3!$E$2:$E$25),0)</f>
        <v>0</v>
      </c>
      <c r="Y11">
        <f>IF(AND(IFERROR(DATEDIF(Y$2,$B11,"M"),0)&lt;3,$B11&gt;=Y$2),_xlfn.XLOOKUP(Y$2,Hesap3!$B$2:$B$25,Hesap3!$E$2:$E$25),0)</f>
        <v>0</v>
      </c>
      <c r="Z11">
        <f>IF(AND(IFERROR(DATEDIF(Z$2,$B11,"M"),0)&lt;3,$B11&gt;=Z$2),_xlfn.XLOOKUP(Z$2,Hesap3!$B$2:$B$25,Hesap3!$E$2:$E$25),0)</f>
        <v>0</v>
      </c>
      <c r="AA11" s="18">
        <f t="shared" si="0"/>
        <v>10301.53683567147</v>
      </c>
    </row>
    <row r="12" spans="1:27" x14ac:dyDescent="0.3">
      <c r="A12" s="37"/>
      <c r="B12" s="19">
        <v>44835</v>
      </c>
      <c r="C12">
        <f>IF(AND(IFERROR(DATEDIF(C$2,$B12,"M"),0)&lt;3,$B12&gt;=C$2),_xlfn.XLOOKUP(C$2,Hesap3!$B$2:$B$25,Hesap3!$E$2:$E$25),0)</f>
        <v>0</v>
      </c>
      <c r="D12">
        <f>IF(AND(IFERROR(DATEDIF(D$2,$B12,"M"),0)&lt;3,$B12&gt;=D$2),_xlfn.XLOOKUP(D$2,Hesap3!$B$2:$B$25,Hesap3!$E$2:$E$25),0)</f>
        <v>0</v>
      </c>
      <c r="E12">
        <f>IF(AND(IFERROR(DATEDIF(E$2,$B12,"M"),0)&lt;3,$B12&gt;=E$2),_xlfn.XLOOKUP(E$2,Hesap3!$B$2:$B$25,Hesap3!$E$2:$E$25),0)</f>
        <v>0</v>
      </c>
      <c r="F12">
        <f>IF(AND(IFERROR(DATEDIF(F$2,$B12,"M"),0)&lt;3,$B12&gt;=F$2),_xlfn.XLOOKUP(F$2,Hesap3!$B$2:$B$25,Hesap3!$E$2:$E$25),0)</f>
        <v>0</v>
      </c>
      <c r="G12">
        <f>IF(AND(IFERROR(DATEDIF(G$2,$B12,"M"),0)&lt;3,$B12&gt;=G$2),_xlfn.XLOOKUP(G$2,Hesap3!$B$2:$B$25,Hesap3!$E$2:$E$25),0)</f>
        <v>0</v>
      </c>
      <c r="H12">
        <f>IF(AND(IFERROR(DATEDIF(H$2,$B12,"M"),0)&lt;3,$B12&gt;=H$2),_xlfn.XLOOKUP(H$2,Hesap3!$B$2:$B$25,Hesap3!$E$2:$E$25),0)</f>
        <v>0</v>
      </c>
      <c r="I12">
        <f>IF(AND(IFERROR(DATEDIF(I$2,$B12,"M"),0)&lt;3,$B12&gt;=I$2),_xlfn.XLOOKUP(I$2,Hesap3!$B$2:$B$25,Hesap3!$E$2:$E$25),0)</f>
        <v>0</v>
      </c>
      <c r="J12">
        <f>IF(AND(IFERROR(DATEDIF(J$2,$B12,"M"),0)&lt;3,$B12&gt;=J$2),_xlfn.XLOOKUP(J$2,Hesap3!$B$2:$B$25,Hesap3!$E$2:$E$25),0)</f>
        <v>3507.9093701288839</v>
      </c>
      <c r="K12">
        <f>IF(AND(IFERROR(DATEDIF(K$2,$B12,"M"),0)&lt;3,$B12&gt;=K$2),_xlfn.XLOOKUP(K$2,Hesap3!$B$2:$B$25,Hesap3!$E$2:$E$25),0)</f>
        <v>3447.5152247734854</v>
      </c>
      <c r="L12">
        <f>IF(AND(IFERROR(DATEDIF(L$2,$B12,"M"),0)&lt;3,$B12&gt;=L$2),_xlfn.XLOOKUP(L$2,Hesap3!$B$2:$B$25,Hesap3!$E$2:$E$25),0)</f>
        <v>3406.3546420406915</v>
      </c>
      <c r="M12">
        <f>IF(AND(IFERROR(DATEDIF(M$2,$B12,"M"),0)&lt;3,$B12&gt;=M$2),_xlfn.XLOOKUP(M$2,Hesap3!$B$2:$B$25,Hesap3!$E$2:$E$25),0)</f>
        <v>0</v>
      </c>
      <c r="N12">
        <f>IF(AND(IFERROR(DATEDIF(N$2,$B12,"M"),0)&lt;3,$B12&gt;=N$2),_xlfn.XLOOKUP(N$2,Hesap3!$B$2:$B$25,Hesap3!$E$2:$E$25),0)</f>
        <v>0</v>
      </c>
      <c r="O12">
        <f>IF(AND(IFERROR(DATEDIF(O$2,$B12,"M"),0)&lt;3,$B12&gt;=O$2),_xlfn.XLOOKUP(O$2,Hesap3!$B$2:$B$25,Hesap3!$E$2:$E$25),0)</f>
        <v>0</v>
      </c>
      <c r="P12">
        <f>IF(AND(IFERROR(DATEDIF(P$2,$B12,"M"),0)&lt;3,$B12&gt;=P$2),_xlfn.XLOOKUP(P$2,Hesap3!$B$2:$B$25,Hesap3!$E$2:$E$25),0)</f>
        <v>0</v>
      </c>
      <c r="Q12">
        <f>IF(AND(IFERROR(DATEDIF(Q$2,$B12,"M"),0)&lt;3,$B12&gt;=Q$2),_xlfn.XLOOKUP(Q$2,Hesap3!$B$2:$B$25,Hesap3!$E$2:$E$25),0)</f>
        <v>0</v>
      </c>
      <c r="R12">
        <f>IF(AND(IFERROR(DATEDIF(R$2,$B12,"M"),0)&lt;3,$B12&gt;=R$2),_xlfn.XLOOKUP(R$2,Hesap3!$B$2:$B$25,Hesap3!$E$2:$E$25),0)</f>
        <v>0</v>
      </c>
      <c r="S12">
        <f>IF(AND(IFERROR(DATEDIF(S$2,$B12,"M"),0)&lt;3,$B12&gt;=S$2),_xlfn.XLOOKUP(S$2,Hesap3!$B$2:$B$25,Hesap3!$E$2:$E$25),0)</f>
        <v>0</v>
      </c>
      <c r="T12">
        <f>IF(AND(IFERROR(DATEDIF(T$2,$B12,"M"),0)&lt;3,$B12&gt;=T$2),_xlfn.XLOOKUP(T$2,Hesap3!$B$2:$B$25,Hesap3!$E$2:$E$25),0)</f>
        <v>0</v>
      </c>
      <c r="U12">
        <f>IF(AND(IFERROR(DATEDIF(U$2,$B12,"M"),0)&lt;3,$B12&gt;=U$2),_xlfn.XLOOKUP(U$2,Hesap3!$B$2:$B$25,Hesap3!$E$2:$E$25),0)</f>
        <v>0</v>
      </c>
      <c r="V12">
        <f>IF(AND(IFERROR(DATEDIF(V$2,$B12,"M"),0)&lt;3,$B12&gt;=V$2),_xlfn.XLOOKUP(V$2,Hesap3!$B$2:$B$25,Hesap3!$E$2:$E$25),0)</f>
        <v>0</v>
      </c>
      <c r="W12">
        <f>IF(AND(IFERROR(DATEDIF(W$2,$B12,"M"),0)&lt;3,$B12&gt;=W$2),_xlfn.XLOOKUP(W$2,Hesap3!$B$2:$B$25,Hesap3!$E$2:$E$25),0)</f>
        <v>0</v>
      </c>
      <c r="X12">
        <f>IF(AND(IFERROR(DATEDIF(X$2,$B12,"M"),0)&lt;3,$B12&gt;=X$2),_xlfn.XLOOKUP(X$2,Hesap3!$B$2:$B$25,Hesap3!$E$2:$E$25),0)</f>
        <v>0</v>
      </c>
      <c r="Y12">
        <f>IF(AND(IFERROR(DATEDIF(Y$2,$B12,"M"),0)&lt;3,$B12&gt;=Y$2),_xlfn.XLOOKUP(Y$2,Hesap3!$B$2:$B$25,Hesap3!$E$2:$E$25),0)</f>
        <v>0</v>
      </c>
      <c r="Z12">
        <f>IF(AND(IFERROR(DATEDIF(Z$2,$B12,"M"),0)&lt;3,$B12&gt;=Z$2),_xlfn.XLOOKUP(Z$2,Hesap3!$B$2:$B$25,Hesap3!$E$2:$E$25),0)</f>
        <v>0</v>
      </c>
      <c r="AA12" s="18">
        <f t="shared" si="0"/>
        <v>10361.779236943061</v>
      </c>
    </row>
    <row r="13" spans="1:27" x14ac:dyDescent="0.3">
      <c r="A13" s="37"/>
      <c r="B13" s="19">
        <v>44866</v>
      </c>
      <c r="C13">
        <f>IF(AND(IFERROR(DATEDIF(C$2,$B13,"M"),0)&lt;3,$B13&gt;=C$2),_xlfn.XLOOKUP(C$2,Hesap3!$B$2:$B$25,Hesap3!$E$2:$E$25),0)</f>
        <v>0</v>
      </c>
      <c r="D13">
        <f>IF(AND(IFERROR(DATEDIF(D$2,$B13,"M"),0)&lt;3,$B13&gt;=D$2),_xlfn.XLOOKUP(D$2,Hesap3!$B$2:$B$25,Hesap3!$E$2:$E$25),0)</f>
        <v>0</v>
      </c>
      <c r="E13">
        <f>IF(AND(IFERROR(DATEDIF(E$2,$B13,"M"),0)&lt;3,$B13&gt;=E$2),_xlfn.XLOOKUP(E$2,Hesap3!$B$2:$B$25,Hesap3!$E$2:$E$25),0)</f>
        <v>0</v>
      </c>
      <c r="F13">
        <f>IF(AND(IFERROR(DATEDIF(F$2,$B13,"M"),0)&lt;3,$B13&gt;=F$2),_xlfn.XLOOKUP(F$2,Hesap3!$B$2:$B$25,Hesap3!$E$2:$E$25),0)</f>
        <v>0</v>
      </c>
      <c r="G13">
        <f>IF(AND(IFERROR(DATEDIF(G$2,$B13,"M"),0)&lt;3,$B13&gt;=G$2),_xlfn.XLOOKUP(G$2,Hesap3!$B$2:$B$25,Hesap3!$E$2:$E$25),0)</f>
        <v>0</v>
      </c>
      <c r="H13">
        <f>IF(AND(IFERROR(DATEDIF(H$2,$B13,"M"),0)&lt;3,$B13&gt;=H$2),_xlfn.XLOOKUP(H$2,Hesap3!$B$2:$B$25,Hesap3!$E$2:$E$25),0)</f>
        <v>0</v>
      </c>
      <c r="I13">
        <f>IF(AND(IFERROR(DATEDIF(I$2,$B13,"M"),0)&lt;3,$B13&gt;=I$2),_xlfn.XLOOKUP(I$2,Hesap3!$B$2:$B$25,Hesap3!$E$2:$E$25),0)</f>
        <v>0</v>
      </c>
      <c r="J13">
        <f>IF(AND(IFERROR(DATEDIF(J$2,$B13,"M"),0)&lt;3,$B13&gt;=J$2),_xlfn.XLOOKUP(J$2,Hesap3!$B$2:$B$25,Hesap3!$E$2:$E$25),0)</f>
        <v>0</v>
      </c>
      <c r="K13">
        <f>IF(AND(IFERROR(DATEDIF(K$2,$B13,"M"),0)&lt;3,$B13&gt;=K$2),_xlfn.XLOOKUP(K$2,Hesap3!$B$2:$B$25,Hesap3!$E$2:$E$25),0)</f>
        <v>3447.5152247734854</v>
      </c>
      <c r="L13">
        <f>IF(AND(IFERROR(DATEDIF(L$2,$B13,"M"),0)&lt;3,$B13&gt;=L$2),_xlfn.XLOOKUP(L$2,Hesap3!$B$2:$B$25,Hesap3!$E$2:$E$25),0)</f>
        <v>3406.3546420406915</v>
      </c>
      <c r="M13">
        <f>IF(AND(IFERROR(DATEDIF(M$2,$B13,"M"),0)&lt;3,$B13&gt;=M$2),_xlfn.XLOOKUP(M$2,Hesap3!$B$2:$B$25,Hesap3!$E$2:$E$25),0)</f>
        <v>3370.6809874292117</v>
      </c>
      <c r="N13">
        <f>IF(AND(IFERROR(DATEDIF(N$2,$B13,"M"),0)&lt;3,$B13&gt;=N$2),_xlfn.XLOOKUP(N$2,Hesap3!$B$2:$B$25,Hesap3!$E$2:$E$25),0)</f>
        <v>0</v>
      </c>
      <c r="O13">
        <f>IF(AND(IFERROR(DATEDIF(O$2,$B13,"M"),0)&lt;3,$B13&gt;=O$2),_xlfn.XLOOKUP(O$2,Hesap3!$B$2:$B$25,Hesap3!$E$2:$E$25),0)</f>
        <v>0</v>
      </c>
      <c r="P13">
        <f>IF(AND(IFERROR(DATEDIF(P$2,$B13,"M"),0)&lt;3,$B13&gt;=P$2),_xlfn.XLOOKUP(P$2,Hesap3!$B$2:$B$25,Hesap3!$E$2:$E$25),0)</f>
        <v>0</v>
      </c>
      <c r="Q13">
        <f>IF(AND(IFERROR(DATEDIF(Q$2,$B13,"M"),0)&lt;3,$B13&gt;=Q$2),_xlfn.XLOOKUP(Q$2,Hesap3!$B$2:$B$25,Hesap3!$E$2:$E$25),0)</f>
        <v>0</v>
      </c>
      <c r="R13">
        <f>IF(AND(IFERROR(DATEDIF(R$2,$B13,"M"),0)&lt;3,$B13&gt;=R$2),_xlfn.XLOOKUP(R$2,Hesap3!$B$2:$B$25,Hesap3!$E$2:$E$25),0)</f>
        <v>0</v>
      </c>
      <c r="S13">
        <f>IF(AND(IFERROR(DATEDIF(S$2,$B13,"M"),0)&lt;3,$B13&gt;=S$2),_xlfn.XLOOKUP(S$2,Hesap3!$B$2:$B$25,Hesap3!$E$2:$E$25),0)</f>
        <v>0</v>
      </c>
      <c r="T13">
        <f>IF(AND(IFERROR(DATEDIF(T$2,$B13,"M"),0)&lt;3,$B13&gt;=T$2),_xlfn.XLOOKUP(T$2,Hesap3!$B$2:$B$25,Hesap3!$E$2:$E$25),0)</f>
        <v>0</v>
      </c>
      <c r="U13">
        <f>IF(AND(IFERROR(DATEDIF(U$2,$B13,"M"),0)&lt;3,$B13&gt;=U$2),_xlfn.XLOOKUP(U$2,Hesap3!$B$2:$B$25,Hesap3!$E$2:$E$25),0)</f>
        <v>0</v>
      </c>
      <c r="V13">
        <f>IF(AND(IFERROR(DATEDIF(V$2,$B13,"M"),0)&lt;3,$B13&gt;=V$2),_xlfn.XLOOKUP(V$2,Hesap3!$B$2:$B$25,Hesap3!$E$2:$E$25),0)</f>
        <v>0</v>
      </c>
      <c r="W13">
        <f>IF(AND(IFERROR(DATEDIF(W$2,$B13,"M"),0)&lt;3,$B13&gt;=W$2),_xlfn.XLOOKUP(W$2,Hesap3!$B$2:$B$25,Hesap3!$E$2:$E$25),0)</f>
        <v>0</v>
      </c>
      <c r="X13">
        <f>IF(AND(IFERROR(DATEDIF(X$2,$B13,"M"),0)&lt;3,$B13&gt;=X$2),_xlfn.XLOOKUP(X$2,Hesap3!$B$2:$B$25,Hesap3!$E$2:$E$25),0)</f>
        <v>0</v>
      </c>
      <c r="Y13">
        <f>IF(AND(IFERROR(DATEDIF(Y$2,$B13,"M"),0)&lt;3,$B13&gt;=Y$2),_xlfn.XLOOKUP(Y$2,Hesap3!$B$2:$B$25,Hesap3!$E$2:$E$25),0)</f>
        <v>0</v>
      </c>
      <c r="Z13">
        <f>IF(AND(IFERROR(DATEDIF(Z$2,$B13,"M"),0)&lt;3,$B13&gt;=Z$2),_xlfn.XLOOKUP(Z$2,Hesap3!$B$2:$B$25,Hesap3!$E$2:$E$25),0)</f>
        <v>0</v>
      </c>
      <c r="AA13" s="18">
        <f t="shared" si="0"/>
        <v>10224.550854243389</v>
      </c>
    </row>
    <row r="14" spans="1:27" x14ac:dyDescent="0.3">
      <c r="A14" s="37"/>
      <c r="B14" s="19">
        <v>44896</v>
      </c>
      <c r="C14">
        <f>IF(AND(IFERROR(DATEDIF(C$2,$B14,"M"),0)&lt;3,$B14&gt;=C$2),_xlfn.XLOOKUP(C$2,Hesap3!$B$2:$B$25,Hesap3!$E$2:$E$25),0)</f>
        <v>0</v>
      </c>
      <c r="D14">
        <f>IF(AND(IFERROR(DATEDIF(D$2,$B14,"M"),0)&lt;3,$B14&gt;=D$2),_xlfn.XLOOKUP(D$2,Hesap3!$B$2:$B$25,Hesap3!$E$2:$E$25),0)</f>
        <v>0</v>
      </c>
      <c r="E14">
        <f>IF(AND(IFERROR(DATEDIF(E$2,$B14,"M"),0)&lt;3,$B14&gt;=E$2),_xlfn.XLOOKUP(E$2,Hesap3!$B$2:$B$25,Hesap3!$E$2:$E$25),0)</f>
        <v>0</v>
      </c>
      <c r="F14">
        <f>IF(AND(IFERROR(DATEDIF(F$2,$B14,"M"),0)&lt;3,$B14&gt;=F$2),_xlfn.XLOOKUP(F$2,Hesap3!$B$2:$B$25,Hesap3!$E$2:$E$25),0)</f>
        <v>0</v>
      </c>
      <c r="G14">
        <f>IF(AND(IFERROR(DATEDIF(G$2,$B14,"M"),0)&lt;3,$B14&gt;=G$2),_xlfn.XLOOKUP(G$2,Hesap3!$B$2:$B$25,Hesap3!$E$2:$E$25),0)</f>
        <v>0</v>
      </c>
      <c r="H14">
        <f>IF(AND(IFERROR(DATEDIF(H$2,$B14,"M"),0)&lt;3,$B14&gt;=H$2),_xlfn.XLOOKUP(H$2,Hesap3!$B$2:$B$25,Hesap3!$E$2:$E$25),0)</f>
        <v>0</v>
      </c>
      <c r="I14">
        <f>IF(AND(IFERROR(DATEDIF(I$2,$B14,"M"),0)&lt;3,$B14&gt;=I$2),_xlfn.XLOOKUP(I$2,Hesap3!$B$2:$B$25,Hesap3!$E$2:$E$25),0)</f>
        <v>0</v>
      </c>
      <c r="J14">
        <f>IF(AND(IFERROR(DATEDIF(J$2,$B14,"M"),0)&lt;3,$B14&gt;=J$2),_xlfn.XLOOKUP(J$2,Hesap3!$B$2:$B$25,Hesap3!$E$2:$E$25),0)</f>
        <v>0</v>
      </c>
      <c r="K14">
        <f>IF(AND(IFERROR(DATEDIF(K$2,$B14,"M"),0)&lt;3,$B14&gt;=K$2),_xlfn.XLOOKUP(K$2,Hesap3!$B$2:$B$25,Hesap3!$E$2:$E$25),0)</f>
        <v>0</v>
      </c>
      <c r="L14">
        <f>IF(AND(IFERROR(DATEDIF(L$2,$B14,"M"),0)&lt;3,$B14&gt;=L$2),_xlfn.XLOOKUP(L$2,Hesap3!$B$2:$B$25,Hesap3!$E$2:$E$25),0)</f>
        <v>3406.3546420406915</v>
      </c>
      <c r="M14">
        <f>IF(AND(IFERROR(DATEDIF(M$2,$B14,"M"),0)&lt;3,$B14&gt;=M$2),_xlfn.XLOOKUP(M$2,Hesap3!$B$2:$B$25,Hesap3!$E$2:$E$25),0)</f>
        <v>3370.6809874292117</v>
      </c>
      <c r="N14">
        <f>IF(AND(IFERROR(DATEDIF(N$2,$B14,"M"),0)&lt;3,$B14&gt;=N$2),_xlfn.XLOOKUP(N$2,Hesap3!$B$2:$B$25,Hesap3!$E$2:$E$25),0)</f>
        <v>3664.557546826743</v>
      </c>
      <c r="O14">
        <f>IF(AND(IFERROR(DATEDIF(O$2,$B14,"M"),0)&lt;3,$B14&gt;=O$2),_xlfn.XLOOKUP(O$2,Hesap3!$B$2:$B$25,Hesap3!$E$2:$E$25),0)</f>
        <v>0</v>
      </c>
      <c r="P14">
        <f>IF(AND(IFERROR(DATEDIF(P$2,$B14,"M"),0)&lt;3,$B14&gt;=P$2),_xlfn.XLOOKUP(P$2,Hesap3!$B$2:$B$25,Hesap3!$E$2:$E$25),0)</f>
        <v>0</v>
      </c>
      <c r="Q14">
        <f>IF(AND(IFERROR(DATEDIF(Q$2,$B14,"M"),0)&lt;3,$B14&gt;=Q$2),_xlfn.XLOOKUP(Q$2,Hesap3!$B$2:$B$25,Hesap3!$E$2:$E$25),0)</f>
        <v>0</v>
      </c>
      <c r="R14">
        <f>IF(AND(IFERROR(DATEDIF(R$2,$B14,"M"),0)&lt;3,$B14&gt;=R$2),_xlfn.XLOOKUP(R$2,Hesap3!$B$2:$B$25,Hesap3!$E$2:$E$25),0)</f>
        <v>0</v>
      </c>
      <c r="S14">
        <f>IF(AND(IFERROR(DATEDIF(S$2,$B14,"M"),0)&lt;3,$B14&gt;=S$2),_xlfn.XLOOKUP(S$2,Hesap3!$B$2:$B$25,Hesap3!$E$2:$E$25),0)</f>
        <v>0</v>
      </c>
      <c r="T14">
        <f>IF(AND(IFERROR(DATEDIF(T$2,$B14,"M"),0)&lt;3,$B14&gt;=T$2),_xlfn.XLOOKUP(T$2,Hesap3!$B$2:$B$25,Hesap3!$E$2:$E$25),0)</f>
        <v>0</v>
      </c>
      <c r="U14">
        <f>IF(AND(IFERROR(DATEDIF(U$2,$B14,"M"),0)&lt;3,$B14&gt;=U$2),_xlfn.XLOOKUP(U$2,Hesap3!$B$2:$B$25,Hesap3!$E$2:$E$25),0)</f>
        <v>0</v>
      </c>
      <c r="V14">
        <f>IF(AND(IFERROR(DATEDIF(V$2,$B14,"M"),0)&lt;3,$B14&gt;=V$2),_xlfn.XLOOKUP(V$2,Hesap3!$B$2:$B$25,Hesap3!$E$2:$E$25),0)</f>
        <v>0</v>
      </c>
      <c r="W14">
        <f>IF(AND(IFERROR(DATEDIF(W$2,$B14,"M"),0)&lt;3,$B14&gt;=W$2),_xlfn.XLOOKUP(W$2,Hesap3!$B$2:$B$25,Hesap3!$E$2:$E$25),0)</f>
        <v>0</v>
      </c>
      <c r="X14">
        <f>IF(AND(IFERROR(DATEDIF(X$2,$B14,"M"),0)&lt;3,$B14&gt;=X$2),_xlfn.XLOOKUP(X$2,Hesap3!$B$2:$B$25,Hesap3!$E$2:$E$25),0)</f>
        <v>0</v>
      </c>
      <c r="Y14">
        <f>IF(AND(IFERROR(DATEDIF(Y$2,$B14,"M"),0)&lt;3,$B14&gt;=Y$2),_xlfn.XLOOKUP(Y$2,Hesap3!$B$2:$B$25,Hesap3!$E$2:$E$25),0)</f>
        <v>0</v>
      </c>
      <c r="Z14">
        <f>IF(AND(IFERROR(DATEDIF(Z$2,$B14,"M"),0)&lt;3,$B14&gt;=Z$2),_xlfn.XLOOKUP(Z$2,Hesap3!$B$2:$B$25,Hesap3!$E$2:$E$25),0)</f>
        <v>0</v>
      </c>
      <c r="AA14" s="18">
        <f t="shared" si="0"/>
        <v>10441.593176296647</v>
      </c>
    </row>
    <row r="15" spans="1:27" x14ac:dyDescent="0.3">
      <c r="A15" s="37"/>
      <c r="B15" s="19">
        <v>44927</v>
      </c>
      <c r="C15">
        <f>IF(AND(IFERROR(DATEDIF(C$2,$B15,"M"),0)&lt;3,$B15&gt;=C$2),_xlfn.XLOOKUP(C$2,Hesap3!$B$2:$B$25,Hesap3!$E$2:$E$25),0)</f>
        <v>0</v>
      </c>
      <c r="D15">
        <f>IF(AND(IFERROR(DATEDIF(D$2,$B15,"M"),0)&lt;3,$B15&gt;=D$2),_xlfn.XLOOKUP(D$2,Hesap3!$B$2:$B$25,Hesap3!$E$2:$E$25),0)</f>
        <v>0</v>
      </c>
      <c r="E15">
        <f>IF(AND(IFERROR(DATEDIF(E$2,$B15,"M"),0)&lt;3,$B15&gt;=E$2),_xlfn.XLOOKUP(E$2,Hesap3!$B$2:$B$25,Hesap3!$E$2:$E$25),0)</f>
        <v>0</v>
      </c>
      <c r="F15">
        <f>IF(AND(IFERROR(DATEDIF(F$2,$B15,"M"),0)&lt;3,$B15&gt;=F$2),_xlfn.XLOOKUP(F$2,Hesap3!$B$2:$B$25,Hesap3!$E$2:$E$25),0)</f>
        <v>0</v>
      </c>
      <c r="G15">
        <f>IF(AND(IFERROR(DATEDIF(G$2,$B15,"M"),0)&lt;3,$B15&gt;=G$2),_xlfn.XLOOKUP(G$2,Hesap3!$B$2:$B$25,Hesap3!$E$2:$E$25),0)</f>
        <v>0</v>
      </c>
      <c r="H15">
        <f>IF(AND(IFERROR(DATEDIF(H$2,$B15,"M"),0)&lt;3,$B15&gt;=H$2),_xlfn.XLOOKUP(H$2,Hesap3!$B$2:$B$25,Hesap3!$E$2:$E$25),0)</f>
        <v>0</v>
      </c>
      <c r="I15">
        <f>IF(AND(IFERROR(DATEDIF(I$2,$B15,"M"),0)&lt;3,$B15&gt;=I$2),_xlfn.XLOOKUP(I$2,Hesap3!$B$2:$B$25,Hesap3!$E$2:$E$25),0)</f>
        <v>0</v>
      </c>
      <c r="J15">
        <f>IF(AND(IFERROR(DATEDIF(J$2,$B15,"M"),0)&lt;3,$B15&gt;=J$2),_xlfn.XLOOKUP(J$2,Hesap3!$B$2:$B$25,Hesap3!$E$2:$E$25),0)</f>
        <v>0</v>
      </c>
      <c r="K15">
        <f>IF(AND(IFERROR(DATEDIF(K$2,$B15,"M"),0)&lt;3,$B15&gt;=K$2),_xlfn.XLOOKUP(K$2,Hesap3!$B$2:$B$25,Hesap3!$E$2:$E$25),0)</f>
        <v>0</v>
      </c>
      <c r="L15">
        <f>IF(AND(IFERROR(DATEDIF(L$2,$B15,"M"),0)&lt;3,$B15&gt;=L$2),_xlfn.XLOOKUP(L$2,Hesap3!$B$2:$B$25,Hesap3!$E$2:$E$25),0)</f>
        <v>0</v>
      </c>
      <c r="M15">
        <f>IF(AND(IFERROR(DATEDIF(M$2,$B15,"M"),0)&lt;3,$B15&gt;=M$2),_xlfn.XLOOKUP(M$2,Hesap3!$B$2:$B$25,Hesap3!$E$2:$E$25),0)</f>
        <v>3370.6809874292117</v>
      </c>
      <c r="N15">
        <f>IF(AND(IFERROR(DATEDIF(N$2,$B15,"M"),0)&lt;3,$B15&gt;=N$2),_xlfn.XLOOKUP(N$2,Hesap3!$B$2:$B$25,Hesap3!$E$2:$E$25),0)</f>
        <v>3664.557546826743</v>
      </c>
      <c r="O15">
        <f>IF(AND(IFERROR(DATEDIF(O$2,$B15,"M"),0)&lt;3,$B15&gt;=O$2),_xlfn.XLOOKUP(O$2,Hesap3!$B$2:$B$25,Hesap3!$E$2:$E$25),0)</f>
        <v>3780.9866438572503</v>
      </c>
      <c r="P15">
        <f>IF(AND(IFERROR(DATEDIF(P$2,$B15,"M"),0)&lt;3,$B15&gt;=P$2),_xlfn.XLOOKUP(P$2,Hesap3!$B$2:$B$25,Hesap3!$E$2:$E$25),0)</f>
        <v>0</v>
      </c>
      <c r="Q15">
        <f>IF(AND(IFERROR(DATEDIF(Q$2,$B15,"M"),0)&lt;3,$B15&gt;=Q$2),_xlfn.XLOOKUP(Q$2,Hesap3!$B$2:$B$25,Hesap3!$E$2:$E$25),0)</f>
        <v>0</v>
      </c>
      <c r="R15">
        <f>IF(AND(IFERROR(DATEDIF(R$2,$B15,"M"),0)&lt;3,$B15&gt;=R$2),_xlfn.XLOOKUP(R$2,Hesap3!$B$2:$B$25,Hesap3!$E$2:$E$25),0)</f>
        <v>0</v>
      </c>
      <c r="S15">
        <f>IF(AND(IFERROR(DATEDIF(S$2,$B15,"M"),0)&lt;3,$B15&gt;=S$2),_xlfn.XLOOKUP(S$2,Hesap3!$B$2:$B$25,Hesap3!$E$2:$E$25),0)</f>
        <v>0</v>
      </c>
      <c r="T15">
        <f>IF(AND(IFERROR(DATEDIF(T$2,$B15,"M"),0)&lt;3,$B15&gt;=T$2),_xlfn.XLOOKUP(T$2,Hesap3!$B$2:$B$25,Hesap3!$E$2:$E$25),0)</f>
        <v>0</v>
      </c>
      <c r="U15">
        <f>IF(AND(IFERROR(DATEDIF(U$2,$B15,"M"),0)&lt;3,$B15&gt;=U$2),_xlfn.XLOOKUP(U$2,Hesap3!$B$2:$B$25,Hesap3!$E$2:$E$25),0)</f>
        <v>0</v>
      </c>
      <c r="V15">
        <f>IF(AND(IFERROR(DATEDIF(V$2,$B15,"M"),0)&lt;3,$B15&gt;=V$2),_xlfn.XLOOKUP(V$2,Hesap3!$B$2:$B$25,Hesap3!$E$2:$E$25),0)</f>
        <v>0</v>
      </c>
      <c r="W15">
        <f>IF(AND(IFERROR(DATEDIF(W$2,$B15,"M"),0)&lt;3,$B15&gt;=W$2),_xlfn.XLOOKUP(W$2,Hesap3!$B$2:$B$25,Hesap3!$E$2:$E$25),0)</f>
        <v>0</v>
      </c>
      <c r="X15">
        <f>IF(AND(IFERROR(DATEDIF(X$2,$B15,"M"),0)&lt;3,$B15&gt;=X$2),_xlfn.XLOOKUP(X$2,Hesap3!$B$2:$B$25,Hesap3!$E$2:$E$25),0)</f>
        <v>0</v>
      </c>
      <c r="Y15">
        <f>IF(AND(IFERROR(DATEDIF(Y$2,$B15,"M"),0)&lt;3,$B15&gt;=Y$2),_xlfn.XLOOKUP(Y$2,Hesap3!$B$2:$B$25,Hesap3!$E$2:$E$25),0)</f>
        <v>0</v>
      </c>
      <c r="Z15">
        <f>IF(AND(IFERROR(DATEDIF(Z$2,$B15,"M"),0)&lt;3,$B15&gt;=Z$2),_xlfn.XLOOKUP(Z$2,Hesap3!$B$2:$B$25,Hesap3!$E$2:$E$25),0)</f>
        <v>0</v>
      </c>
      <c r="AA15" s="18">
        <f t="shared" si="0"/>
        <v>10816.225178113205</v>
      </c>
    </row>
    <row r="16" spans="1:27" x14ac:dyDescent="0.3">
      <c r="A16" s="37"/>
      <c r="B16" s="19">
        <v>44958</v>
      </c>
      <c r="C16">
        <f>IF(AND(IFERROR(DATEDIF(C$2,$B16,"M"),0)&lt;3,$B16&gt;=C$2),_xlfn.XLOOKUP(C$2,Hesap3!$B$2:$B$25,Hesap3!$E$2:$E$25),0)</f>
        <v>0</v>
      </c>
      <c r="D16">
        <f>IF(AND(IFERROR(DATEDIF(D$2,$B16,"M"),0)&lt;3,$B16&gt;=D$2),_xlfn.XLOOKUP(D$2,Hesap3!$B$2:$B$25,Hesap3!$E$2:$E$25),0)</f>
        <v>0</v>
      </c>
      <c r="E16">
        <f>IF(AND(IFERROR(DATEDIF(E$2,$B16,"M"),0)&lt;3,$B16&gt;=E$2),_xlfn.XLOOKUP(E$2,Hesap3!$B$2:$B$25,Hesap3!$E$2:$E$25),0)</f>
        <v>0</v>
      </c>
      <c r="F16">
        <f>IF(AND(IFERROR(DATEDIF(F$2,$B16,"M"),0)&lt;3,$B16&gt;=F$2),_xlfn.XLOOKUP(F$2,Hesap3!$B$2:$B$25,Hesap3!$E$2:$E$25),0)</f>
        <v>0</v>
      </c>
      <c r="G16">
        <f>IF(AND(IFERROR(DATEDIF(G$2,$B16,"M"),0)&lt;3,$B16&gt;=G$2),_xlfn.XLOOKUP(G$2,Hesap3!$B$2:$B$25,Hesap3!$E$2:$E$25),0)</f>
        <v>0</v>
      </c>
      <c r="H16">
        <f>IF(AND(IFERROR(DATEDIF(H$2,$B16,"M"),0)&lt;3,$B16&gt;=H$2),_xlfn.XLOOKUP(H$2,Hesap3!$B$2:$B$25,Hesap3!$E$2:$E$25),0)</f>
        <v>0</v>
      </c>
      <c r="I16">
        <f>IF(AND(IFERROR(DATEDIF(I$2,$B16,"M"),0)&lt;3,$B16&gt;=I$2),_xlfn.XLOOKUP(I$2,Hesap3!$B$2:$B$25,Hesap3!$E$2:$E$25),0)</f>
        <v>0</v>
      </c>
      <c r="J16">
        <f>IF(AND(IFERROR(DATEDIF(J$2,$B16,"M"),0)&lt;3,$B16&gt;=J$2),_xlfn.XLOOKUP(J$2,Hesap3!$B$2:$B$25,Hesap3!$E$2:$E$25),0)</f>
        <v>0</v>
      </c>
      <c r="K16">
        <f>IF(AND(IFERROR(DATEDIF(K$2,$B16,"M"),0)&lt;3,$B16&gt;=K$2),_xlfn.XLOOKUP(K$2,Hesap3!$B$2:$B$25,Hesap3!$E$2:$E$25),0)</f>
        <v>0</v>
      </c>
      <c r="L16">
        <f>IF(AND(IFERROR(DATEDIF(L$2,$B16,"M"),0)&lt;3,$B16&gt;=L$2),_xlfn.XLOOKUP(L$2,Hesap3!$B$2:$B$25,Hesap3!$E$2:$E$25),0)</f>
        <v>0</v>
      </c>
      <c r="M16">
        <f>IF(AND(IFERROR(DATEDIF(M$2,$B16,"M"),0)&lt;3,$B16&gt;=M$2),_xlfn.XLOOKUP(M$2,Hesap3!$B$2:$B$25,Hesap3!$E$2:$E$25),0)</f>
        <v>0</v>
      </c>
      <c r="N16">
        <f>IF(AND(IFERROR(DATEDIF(N$2,$B16,"M"),0)&lt;3,$B16&gt;=N$2),_xlfn.XLOOKUP(N$2,Hesap3!$B$2:$B$25,Hesap3!$E$2:$E$25),0)</f>
        <v>3664.557546826743</v>
      </c>
      <c r="O16">
        <f>IF(AND(IFERROR(DATEDIF(O$2,$B16,"M"),0)&lt;3,$B16&gt;=O$2),_xlfn.XLOOKUP(O$2,Hesap3!$B$2:$B$25,Hesap3!$E$2:$E$25),0)</f>
        <v>3780.9866438572503</v>
      </c>
      <c r="P16">
        <f>IF(AND(IFERROR(DATEDIF(P$2,$B16,"M"),0)&lt;3,$B16&gt;=P$2),_xlfn.XLOOKUP(P$2,Hesap3!$B$2:$B$25,Hesap3!$E$2:$E$25),0)</f>
        <v>4020.6560780437162</v>
      </c>
      <c r="Q16">
        <f>IF(AND(IFERROR(DATEDIF(Q$2,$B16,"M"),0)&lt;3,$B16&gt;=Q$2),_xlfn.XLOOKUP(Q$2,Hesap3!$B$2:$B$25,Hesap3!$E$2:$E$25),0)</f>
        <v>0</v>
      </c>
      <c r="R16">
        <f>IF(AND(IFERROR(DATEDIF(R$2,$B16,"M"),0)&lt;3,$B16&gt;=R$2),_xlfn.XLOOKUP(R$2,Hesap3!$B$2:$B$25,Hesap3!$E$2:$E$25),0)</f>
        <v>0</v>
      </c>
      <c r="S16">
        <f>IF(AND(IFERROR(DATEDIF(S$2,$B16,"M"),0)&lt;3,$B16&gt;=S$2),_xlfn.XLOOKUP(S$2,Hesap3!$B$2:$B$25,Hesap3!$E$2:$E$25),0)</f>
        <v>0</v>
      </c>
      <c r="T16">
        <f>IF(AND(IFERROR(DATEDIF(T$2,$B16,"M"),0)&lt;3,$B16&gt;=T$2),_xlfn.XLOOKUP(T$2,Hesap3!$B$2:$B$25,Hesap3!$E$2:$E$25),0)</f>
        <v>0</v>
      </c>
      <c r="U16">
        <f>IF(AND(IFERROR(DATEDIF(U$2,$B16,"M"),0)&lt;3,$B16&gt;=U$2),_xlfn.XLOOKUP(U$2,Hesap3!$B$2:$B$25,Hesap3!$E$2:$E$25),0)</f>
        <v>0</v>
      </c>
      <c r="V16">
        <f>IF(AND(IFERROR(DATEDIF(V$2,$B16,"M"),0)&lt;3,$B16&gt;=V$2),_xlfn.XLOOKUP(V$2,Hesap3!$B$2:$B$25,Hesap3!$E$2:$E$25),0)</f>
        <v>0</v>
      </c>
      <c r="W16">
        <f>IF(AND(IFERROR(DATEDIF(W$2,$B16,"M"),0)&lt;3,$B16&gt;=W$2),_xlfn.XLOOKUP(W$2,Hesap3!$B$2:$B$25,Hesap3!$E$2:$E$25),0)</f>
        <v>0</v>
      </c>
      <c r="X16">
        <f>IF(AND(IFERROR(DATEDIF(X$2,$B16,"M"),0)&lt;3,$B16&gt;=X$2),_xlfn.XLOOKUP(X$2,Hesap3!$B$2:$B$25,Hesap3!$E$2:$E$25),0)</f>
        <v>0</v>
      </c>
      <c r="Y16">
        <f>IF(AND(IFERROR(DATEDIF(Y$2,$B16,"M"),0)&lt;3,$B16&gt;=Y$2),_xlfn.XLOOKUP(Y$2,Hesap3!$B$2:$B$25,Hesap3!$E$2:$E$25),0)</f>
        <v>0</v>
      </c>
      <c r="Z16">
        <f>IF(AND(IFERROR(DATEDIF(Z$2,$B16,"M"),0)&lt;3,$B16&gt;=Z$2),_xlfn.XLOOKUP(Z$2,Hesap3!$B$2:$B$25,Hesap3!$E$2:$E$25),0)</f>
        <v>0</v>
      </c>
      <c r="AA16" s="18">
        <f t="shared" si="0"/>
        <v>11466.200268727709</v>
      </c>
    </row>
    <row r="17" spans="1:27" x14ac:dyDescent="0.3">
      <c r="A17" s="37"/>
      <c r="B17" s="19">
        <v>44986</v>
      </c>
      <c r="C17">
        <f>IF(AND(IFERROR(DATEDIF(C$2,$B17,"M"),0)&lt;3,$B17&gt;=C$2),_xlfn.XLOOKUP(C$2,Hesap3!$B$2:$B$25,Hesap3!$E$2:$E$25),0)</f>
        <v>0</v>
      </c>
      <c r="D17">
        <f>IF(AND(IFERROR(DATEDIF(D$2,$B17,"M"),0)&lt;3,$B17&gt;=D$2),_xlfn.XLOOKUP(D$2,Hesap3!$B$2:$B$25,Hesap3!$E$2:$E$25),0)</f>
        <v>0</v>
      </c>
      <c r="E17">
        <f>IF(AND(IFERROR(DATEDIF(E$2,$B17,"M"),0)&lt;3,$B17&gt;=E$2),_xlfn.XLOOKUP(E$2,Hesap3!$B$2:$B$25,Hesap3!$E$2:$E$25),0)</f>
        <v>0</v>
      </c>
      <c r="F17">
        <f>IF(AND(IFERROR(DATEDIF(F$2,$B17,"M"),0)&lt;3,$B17&gt;=F$2),_xlfn.XLOOKUP(F$2,Hesap3!$B$2:$B$25,Hesap3!$E$2:$E$25),0)</f>
        <v>0</v>
      </c>
      <c r="G17">
        <f>IF(AND(IFERROR(DATEDIF(G$2,$B17,"M"),0)&lt;3,$B17&gt;=G$2),_xlfn.XLOOKUP(G$2,Hesap3!$B$2:$B$25,Hesap3!$E$2:$E$25),0)</f>
        <v>0</v>
      </c>
      <c r="H17">
        <f>IF(AND(IFERROR(DATEDIF(H$2,$B17,"M"),0)&lt;3,$B17&gt;=H$2),_xlfn.XLOOKUP(H$2,Hesap3!$B$2:$B$25,Hesap3!$E$2:$E$25),0)</f>
        <v>0</v>
      </c>
      <c r="I17">
        <f>IF(AND(IFERROR(DATEDIF(I$2,$B17,"M"),0)&lt;3,$B17&gt;=I$2),_xlfn.XLOOKUP(I$2,Hesap3!$B$2:$B$25,Hesap3!$E$2:$E$25),0)</f>
        <v>0</v>
      </c>
      <c r="J17">
        <f>IF(AND(IFERROR(DATEDIF(J$2,$B17,"M"),0)&lt;3,$B17&gt;=J$2),_xlfn.XLOOKUP(J$2,Hesap3!$B$2:$B$25,Hesap3!$E$2:$E$25),0)</f>
        <v>0</v>
      </c>
      <c r="K17">
        <f>IF(AND(IFERROR(DATEDIF(K$2,$B17,"M"),0)&lt;3,$B17&gt;=K$2),_xlfn.XLOOKUP(K$2,Hesap3!$B$2:$B$25,Hesap3!$E$2:$E$25),0)</f>
        <v>0</v>
      </c>
      <c r="L17">
        <f>IF(AND(IFERROR(DATEDIF(L$2,$B17,"M"),0)&lt;3,$B17&gt;=L$2),_xlfn.XLOOKUP(L$2,Hesap3!$B$2:$B$25,Hesap3!$E$2:$E$25),0)</f>
        <v>0</v>
      </c>
      <c r="M17">
        <f>IF(AND(IFERROR(DATEDIF(M$2,$B17,"M"),0)&lt;3,$B17&gt;=M$2),_xlfn.XLOOKUP(M$2,Hesap3!$B$2:$B$25,Hesap3!$E$2:$E$25),0)</f>
        <v>0</v>
      </c>
      <c r="N17">
        <f>IF(AND(IFERROR(DATEDIF(N$2,$B17,"M"),0)&lt;3,$B17&gt;=N$2),_xlfn.XLOOKUP(N$2,Hesap3!$B$2:$B$25,Hesap3!$E$2:$E$25),0)</f>
        <v>0</v>
      </c>
      <c r="O17">
        <f>IF(AND(IFERROR(DATEDIF(O$2,$B17,"M"),0)&lt;3,$B17&gt;=O$2),_xlfn.XLOOKUP(O$2,Hesap3!$B$2:$B$25,Hesap3!$E$2:$E$25),0)</f>
        <v>3780.9866438572503</v>
      </c>
      <c r="P17">
        <f>IF(AND(IFERROR(DATEDIF(P$2,$B17,"M"),0)&lt;3,$B17&gt;=P$2),_xlfn.XLOOKUP(P$2,Hesap3!$B$2:$B$25,Hesap3!$E$2:$E$25),0)</f>
        <v>4020.6560780437162</v>
      </c>
      <c r="Q17">
        <f>IF(AND(IFERROR(DATEDIF(Q$2,$B17,"M"),0)&lt;3,$B17&gt;=Q$2),_xlfn.XLOOKUP(Q$2,Hesap3!$B$2:$B$25,Hesap3!$E$2:$E$25),0)</f>
        <v>3823.1128707597286</v>
      </c>
      <c r="R17">
        <f>IF(AND(IFERROR(DATEDIF(R$2,$B17,"M"),0)&lt;3,$B17&gt;=R$2),_xlfn.XLOOKUP(R$2,Hesap3!$B$2:$B$25,Hesap3!$E$2:$E$25),0)</f>
        <v>0</v>
      </c>
      <c r="S17">
        <f>IF(AND(IFERROR(DATEDIF(S$2,$B17,"M"),0)&lt;3,$B17&gt;=S$2),_xlfn.XLOOKUP(S$2,Hesap3!$B$2:$B$25,Hesap3!$E$2:$E$25),0)</f>
        <v>0</v>
      </c>
      <c r="T17">
        <f>IF(AND(IFERROR(DATEDIF(T$2,$B17,"M"),0)&lt;3,$B17&gt;=T$2),_xlfn.XLOOKUP(T$2,Hesap3!$B$2:$B$25,Hesap3!$E$2:$E$25),0)</f>
        <v>0</v>
      </c>
      <c r="U17">
        <f>IF(AND(IFERROR(DATEDIF(U$2,$B17,"M"),0)&lt;3,$B17&gt;=U$2),_xlfn.XLOOKUP(U$2,Hesap3!$B$2:$B$25,Hesap3!$E$2:$E$25),0)</f>
        <v>0</v>
      </c>
      <c r="V17">
        <f>IF(AND(IFERROR(DATEDIF(V$2,$B17,"M"),0)&lt;3,$B17&gt;=V$2),_xlfn.XLOOKUP(V$2,Hesap3!$B$2:$B$25,Hesap3!$E$2:$E$25),0)</f>
        <v>0</v>
      </c>
      <c r="W17">
        <f>IF(AND(IFERROR(DATEDIF(W$2,$B17,"M"),0)&lt;3,$B17&gt;=W$2),_xlfn.XLOOKUP(W$2,Hesap3!$B$2:$B$25,Hesap3!$E$2:$E$25),0)</f>
        <v>0</v>
      </c>
      <c r="X17">
        <f>IF(AND(IFERROR(DATEDIF(X$2,$B17,"M"),0)&lt;3,$B17&gt;=X$2),_xlfn.XLOOKUP(X$2,Hesap3!$B$2:$B$25,Hesap3!$E$2:$E$25),0)</f>
        <v>0</v>
      </c>
      <c r="Y17">
        <f>IF(AND(IFERROR(DATEDIF(Y$2,$B17,"M"),0)&lt;3,$B17&gt;=Y$2),_xlfn.XLOOKUP(Y$2,Hesap3!$B$2:$B$25,Hesap3!$E$2:$E$25),0)</f>
        <v>0</v>
      </c>
      <c r="Z17">
        <f>IF(AND(IFERROR(DATEDIF(Z$2,$B17,"M"),0)&lt;3,$B17&gt;=Z$2),_xlfn.XLOOKUP(Z$2,Hesap3!$B$2:$B$25,Hesap3!$E$2:$E$25),0)</f>
        <v>0</v>
      </c>
      <c r="AA17" s="18">
        <f t="shared" si="0"/>
        <v>11624.755592660695</v>
      </c>
    </row>
    <row r="18" spans="1:27" x14ac:dyDescent="0.3">
      <c r="A18" s="37"/>
      <c r="B18" s="19">
        <v>45017</v>
      </c>
      <c r="C18">
        <f>IF(AND(IFERROR(DATEDIF(C$2,$B18,"M"),0)&lt;3,$B18&gt;=C$2),_xlfn.XLOOKUP(C$2,Hesap3!$B$2:$B$25,Hesap3!$E$2:$E$25),0)</f>
        <v>0</v>
      </c>
      <c r="D18">
        <f>IF(AND(IFERROR(DATEDIF(D$2,$B18,"M"),0)&lt;3,$B18&gt;=D$2),_xlfn.XLOOKUP(D$2,Hesap3!$B$2:$B$25,Hesap3!$E$2:$E$25),0)</f>
        <v>0</v>
      </c>
      <c r="E18">
        <f>IF(AND(IFERROR(DATEDIF(E$2,$B18,"M"),0)&lt;3,$B18&gt;=E$2),_xlfn.XLOOKUP(E$2,Hesap3!$B$2:$B$25,Hesap3!$E$2:$E$25),0)</f>
        <v>0</v>
      </c>
      <c r="F18">
        <f>IF(AND(IFERROR(DATEDIF(F$2,$B18,"M"),0)&lt;3,$B18&gt;=F$2),_xlfn.XLOOKUP(F$2,Hesap3!$B$2:$B$25,Hesap3!$E$2:$E$25),0)</f>
        <v>0</v>
      </c>
      <c r="G18">
        <f>IF(AND(IFERROR(DATEDIF(G$2,$B18,"M"),0)&lt;3,$B18&gt;=G$2),_xlfn.XLOOKUP(G$2,Hesap3!$B$2:$B$25,Hesap3!$E$2:$E$25),0)</f>
        <v>0</v>
      </c>
      <c r="H18">
        <f>IF(AND(IFERROR(DATEDIF(H$2,$B18,"M"),0)&lt;3,$B18&gt;=H$2),_xlfn.XLOOKUP(H$2,Hesap3!$B$2:$B$25,Hesap3!$E$2:$E$25),0)</f>
        <v>0</v>
      </c>
      <c r="I18">
        <f>IF(AND(IFERROR(DATEDIF(I$2,$B18,"M"),0)&lt;3,$B18&gt;=I$2),_xlfn.XLOOKUP(I$2,Hesap3!$B$2:$B$25,Hesap3!$E$2:$E$25),0)</f>
        <v>0</v>
      </c>
      <c r="J18">
        <f>IF(AND(IFERROR(DATEDIF(J$2,$B18,"M"),0)&lt;3,$B18&gt;=J$2),_xlfn.XLOOKUP(J$2,Hesap3!$B$2:$B$25,Hesap3!$E$2:$E$25),0)</f>
        <v>0</v>
      </c>
      <c r="K18">
        <f>IF(AND(IFERROR(DATEDIF(K$2,$B18,"M"),0)&lt;3,$B18&gt;=K$2),_xlfn.XLOOKUP(K$2,Hesap3!$B$2:$B$25,Hesap3!$E$2:$E$25),0)</f>
        <v>0</v>
      </c>
      <c r="L18">
        <f>IF(AND(IFERROR(DATEDIF(L$2,$B18,"M"),0)&lt;3,$B18&gt;=L$2),_xlfn.XLOOKUP(L$2,Hesap3!$B$2:$B$25,Hesap3!$E$2:$E$25),0)</f>
        <v>0</v>
      </c>
      <c r="M18">
        <f>IF(AND(IFERROR(DATEDIF(M$2,$B18,"M"),0)&lt;3,$B18&gt;=M$2),_xlfn.XLOOKUP(M$2,Hesap3!$B$2:$B$25,Hesap3!$E$2:$E$25),0)</f>
        <v>0</v>
      </c>
      <c r="N18">
        <f>IF(AND(IFERROR(DATEDIF(N$2,$B18,"M"),0)&lt;3,$B18&gt;=N$2),_xlfn.XLOOKUP(N$2,Hesap3!$B$2:$B$25,Hesap3!$E$2:$E$25),0)</f>
        <v>0</v>
      </c>
      <c r="O18">
        <f>IF(AND(IFERROR(DATEDIF(O$2,$B18,"M"),0)&lt;3,$B18&gt;=O$2),_xlfn.XLOOKUP(O$2,Hesap3!$B$2:$B$25,Hesap3!$E$2:$E$25),0)</f>
        <v>0</v>
      </c>
      <c r="P18">
        <f>IF(AND(IFERROR(DATEDIF(P$2,$B18,"M"),0)&lt;3,$B18&gt;=P$2),_xlfn.XLOOKUP(P$2,Hesap3!$B$2:$B$25,Hesap3!$E$2:$E$25),0)</f>
        <v>4020.6560780437162</v>
      </c>
      <c r="Q18">
        <f>IF(AND(IFERROR(DATEDIF(Q$2,$B18,"M"),0)&lt;3,$B18&gt;=Q$2),_xlfn.XLOOKUP(Q$2,Hesap3!$B$2:$B$25,Hesap3!$E$2:$E$25),0)</f>
        <v>3823.1128707597286</v>
      </c>
      <c r="R18">
        <f>IF(AND(IFERROR(DATEDIF(R$2,$B18,"M"),0)&lt;3,$B18&gt;=R$2),_xlfn.XLOOKUP(R$2,Hesap3!$B$2:$B$25,Hesap3!$E$2:$E$25),0)</f>
        <v>4190.4370154492826</v>
      </c>
      <c r="S18">
        <f>IF(AND(IFERROR(DATEDIF(S$2,$B18,"M"),0)&lt;3,$B18&gt;=S$2),_xlfn.XLOOKUP(S$2,Hesap3!$B$2:$B$25,Hesap3!$E$2:$E$25),0)</f>
        <v>0</v>
      </c>
      <c r="T18">
        <f>IF(AND(IFERROR(DATEDIF(T$2,$B18,"M"),0)&lt;3,$B18&gt;=T$2),_xlfn.XLOOKUP(T$2,Hesap3!$B$2:$B$25,Hesap3!$E$2:$E$25),0)</f>
        <v>0</v>
      </c>
      <c r="U18">
        <f>IF(AND(IFERROR(DATEDIF(U$2,$B18,"M"),0)&lt;3,$B18&gt;=U$2),_xlfn.XLOOKUP(U$2,Hesap3!$B$2:$B$25,Hesap3!$E$2:$E$25),0)</f>
        <v>0</v>
      </c>
      <c r="V18">
        <f>IF(AND(IFERROR(DATEDIF(V$2,$B18,"M"),0)&lt;3,$B18&gt;=V$2),_xlfn.XLOOKUP(V$2,Hesap3!$B$2:$B$25,Hesap3!$E$2:$E$25),0)</f>
        <v>0</v>
      </c>
      <c r="W18">
        <f>IF(AND(IFERROR(DATEDIF(W$2,$B18,"M"),0)&lt;3,$B18&gt;=W$2),_xlfn.XLOOKUP(W$2,Hesap3!$B$2:$B$25,Hesap3!$E$2:$E$25),0)</f>
        <v>0</v>
      </c>
      <c r="X18">
        <f>IF(AND(IFERROR(DATEDIF(X$2,$B18,"M"),0)&lt;3,$B18&gt;=X$2),_xlfn.XLOOKUP(X$2,Hesap3!$B$2:$B$25,Hesap3!$E$2:$E$25),0)</f>
        <v>0</v>
      </c>
      <c r="Y18">
        <f>IF(AND(IFERROR(DATEDIF(Y$2,$B18,"M"),0)&lt;3,$B18&gt;=Y$2),_xlfn.XLOOKUP(Y$2,Hesap3!$B$2:$B$25,Hesap3!$E$2:$E$25),0)</f>
        <v>0</v>
      </c>
      <c r="Z18">
        <f>IF(AND(IFERROR(DATEDIF(Z$2,$B18,"M"),0)&lt;3,$B18&gt;=Z$2),_xlfn.XLOOKUP(Z$2,Hesap3!$B$2:$B$25,Hesap3!$E$2:$E$25),0)</f>
        <v>0</v>
      </c>
      <c r="AA18" s="18">
        <f t="shared" si="0"/>
        <v>12034.205964252727</v>
      </c>
    </row>
    <row r="19" spans="1:27" x14ac:dyDescent="0.3">
      <c r="A19" s="37"/>
      <c r="B19" s="19">
        <v>45047</v>
      </c>
      <c r="C19">
        <f>IF(AND(IFERROR(DATEDIF(C$2,$B19,"M"),0)&lt;3,$B19&gt;=C$2),_xlfn.XLOOKUP(C$2,Hesap3!$B$2:$B$25,Hesap3!$E$2:$E$25),0)</f>
        <v>0</v>
      </c>
      <c r="D19">
        <f>IF(AND(IFERROR(DATEDIF(D$2,$B19,"M"),0)&lt;3,$B19&gt;=D$2),_xlfn.XLOOKUP(D$2,Hesap3!$B$2:$B$25,Hesap3!$E$2:$E$25),0)</f>
        <v>0</v>
      </c>
      <c r="E19">
        <f>IF(AND(IFERROR(DATEDIF(E$2,$B19,"M"),0)&lt;3,$B19&gt;=E$2),_xlfn.XLOOKUP(E$2,Hesap3!$B$2:$B$25,Hesap3!$E$2:$E$25),0)</f>
        <v>0</v>
      </c>
      <c r="F19">
        <f>IF(AND(IFERROR(DATEDIF(F$2,$B19,"M"),0)&lt;3,$B19&gt;=F$2),_xlfn.XLOOKUP(F$2,Hesap3!$B$2:$B$25,Hesap3!$E$2:$E$25),0)</f>
        <v>0</v>
      </c>
      <c r="G19">
        <f>IF(AND(IFERROR(DATEDIF(G$2,$B19,"M"),0)&lt;3,$B19&gt;=G$2),_xlfn.XLOOKUP(G$2,Hesap3!$B$2:$B$25,Hesap3!$E$2:$E$25),0)</f>
        <v>0</v>
      </c>
      <c r="H19">
        <f>IF(AND(IFERROR(DATEDIF(H$2,$B19,"M"),0)&lt;3,$B19&gt;=H$2),_xlfn.XLOOKUP(H$2,Hesap3!$B$2:$B$25,Hesap3!$E$2:$E$25),0)</f>
        <v>0</v>
      </c>
      <c r="I19">
        <f>IF(AND(IFERROR(DATEDIF(I$2,$B19,"M"),0)&lt;3,$B19&gt;=I$2),_xlfn.XLOOKUP(I$2,Hesap3!$B$2:$B$25,Hesap3!$E$2:$E$25),0)</f>
        <v>0</v>
      </c>
      <c r="J19">
        <f>IF(AND(IFERROR(DATEDIF(J$2,$B19,"M"),0)&lt;3,$B19&gt;=J$2),_xlfn.XLOOKUP(J$2,Hesap3!$B$2:$B$25,Hesap3!$E$2:$E$25),0)</f>
        <v>0</v>
      </c>
      <c r="K19">
        <f>IF(AND(IFERROR(DATEDIF(K$2,$B19,"M"),0)&lt;3,$B19&gt;=K$2),_xlfn.XLOOKUP(K$2,Hesap3!$B$2:$B$25,Hesap3!$E$2:$E$25),0)</f>
        <v>0</v>
      </c>
      <c r="L19">
        <f>IF(AND(IFERROR(DATEDIF(L$2,$B19,"M"),0)&lt;3,$B19&gt;=L$2),_xlfn.XLOOKUP(L$2,Hesap3!$B$2:$B$25,Hesap3!$E$2:$E$25),0)</f>
        <v>0</v>
      </c>
      <c r="M19">
        <f>IF(AND(IFERROR(DATEDIF(M$2,$B19,"M"),0)&lt;3,$B19&gt;=M$2),_xlfn.XLOOKUP(M$2,Hesap3!$B$2:$B$25,Hesap3!$E$2:$E$25),0)</f>
        <v>0</v>
      </c>
      <c r="N19">
        <f>IF(AND(IFERROR(DATEDIF(N$2,$B19,"M"),0)&lt;3,$B19&gt;=N$2),_xlfn.XLOOKUP(N$2,Hesap3!$B$2:$B$25,Hesap3!$E$2:$E$25),0)</f>
        <v>0</v>
      </c>
      <c r="O19">
        <f>IF(AND(IFERROR(DATEDIF(O$2,$B19,"M"),0)&lt;3,$B19&gt;=O$2),_xlfn.XLOOKUP(O$2,Hesap3!$B$2:$B$25,Hesap3!$E$2:$E$25),0)</f>
        <v>0</v>
      </c>
      <c r="P19">
        <f>IF(AND(IFERROR(DATEDIF(P$2,$B19,"M"),0)&lt;3,$B19&gt;=P$2),_xlfn.XLOOKUP(P$2,Hesap3!$B$2:$B$25,Hesap3!$E$2:$E$25),0)</f>
        <v>0</v>
      </c>
      <c r="Q19">
        <f>IF(AND(IFERROR(DATEDIF(Q$2,$B19,"M"),0)&lt;3,$B19&gt;=Q$2),_xlfn.XLOOKUP(Q$2,Hesap3!$B$2:$B$25,Hesap3!$E$2:$E$25),0)</f>
        <v>3823.1128707597286</v>
      </c>
      <c r="R19">
        <f>IF(AND(IFERROR(DATEDIF(R$2,$B19,"M"),0)&lt;3,$B19&gt;=R$2),_xlfn.XLOOKUP(R$2,Hesap3!$B$2:$B$25,Hesap3!$E$2:$E$25),0)</f>
        <v>4190.4370154492826</v>
      </c>
      <c r="S19">
        <f>IF(AND(IFERROR(DATEDIF(S$2,$B19,"M"),0)&lt;3,$B19&gt;=S$2),_xlfn.XLOOKUP(S$2,Hesap3!$B$2:$B$25,Hesap3!$E$2:$E$25),0)</f>
        <v>4286.2358145403205</v>
      </c>
      <c r="T19">
        <f>IF(AND(IFERROR(DATEDIF(T$2,$B19,"M"),0)&lt;3,$B19&gt;=T$2),_xlfn.XLOOKUP(T$2,Hesap3!$B$2:$B$25,Hesap3!$E$2:$E$25),0)</f>
        <v>0</v>
      </c>
      <c r="U19">
        <f>IF(AND(IFERROR(DATEDIF(U$2,$B19,"M"),0)&lt;3,$B19&gt;=U$2),_xlfn.XLOOKUP(U$2,Hesap3!$B$2:$B$25,Hesap3!$E$2:$E$25),0)</f>
        <v>0</v>
      </c>
      <c r="V19">
        <f>IF(AND(IFERROR(DATEDIF(V$2,$B19,"M"),0)&lt;3,$B19&gt;=V$2),_xlfn.XLOOKUP(V$2,Hesap3!$B$2:$B$25,Hesap3!$E$2:$E$25),0)</f>
        <v>0</v>
      </c>
      <c r="W19">
        <f>IF(AND(IFERROR(DATEDIF(W$2,$B19,"M"),0)&lt;3,$B19&gt;=W$2),_xlfn.XLOOKUP(W$2,Hesap3!$B$2:$B$25,Hesap3!$E$2:$E$25),0)</f>
        <v>0</v>
      </c>
      <c r="X19">
        <f>IF(AND(IFERROR(DATEDIF(X$2,$B19,"M"),0)&lt;3,$B19&gt;=X$2),_xlfn.XLOOKUP(X$2,Hesap3!$B$2:$B$25,Hesap3!$E$2:$E$25),0)</f>
        <v>0</v>
      </c>
      <c r="Y19">
        <f>IF(AND(IFERROR(DATEDIF(Y$2,$B19,"M"),0)&lt;3,$B19&gt;=Y$2),_xlfn.XLOOKUP(Y$2,Hesap3!$B$2:$B$25,Hesap3!$E$2:$E$25),0)</f>
        <v>0</v>
      </c>
      <c r="Z19">
        <f>IF(AND(IFERROR(DATEDIF(Z$2,$B19,"M"),0)&lt;3,$B19&gt;=Z$2),_xlfn.XLOOKUP(Z$2,Hesap3!$B$2:$B$25,Hesap3!$E$2:$E$25),0)</f>
        <v>0</v>
      </c>
      <c r="AA19" s="18">
        <f t="shared" si="0"/>
        <v>12299.785700749333</v>
      </c>
    </row>
    <row r="20" spans="1:27" x14ac:dyDescent="0.3">
      <c r="A20" s="37"/>
      <c r="B20" s="19">
        <v>45078</v>
      </c>
      <c r="C20">
        <f>IF(AND(IFERROR(DATEDIF(C$2,$B20,"M"),0)&lt;3,$B20&gt;=C$2),_xlfn.XLOOKUP(C$2,Hesap3!$B$2:$B$25,Hesap3!$E$2:$E$25),0)</f>
        <v>0</v>
      </c>
      <c r="D20">
        <f>IF(AND(IFERROR(DATEDIF(D$2,$B20,"M"),0)&lt;3,$B20&gt;=D$2),_xlfn.XLOOKUP(D$2,Hesap3!$B$2:$B$25,Hesap3!$E$2:$E$25),0)</f>
        <v>0</v>
      </c>
      <c r="E20">
        <f>IF(AND(IFERROR(DATEDIF(E$2,$B20,"M"),0)&lt;3,$B20&gt;=E$2),_xlfn.XLOOKUP(E$2,Hesap3!$B$2:$B$25,Hesap3!$E$2:$E$25),0)</f>
        <v>0</v>
      </c>
      <c r="F20">
        <f>IF(AND(IFERROR(DATEDIF(F$2,$B20,"M"),0)&lt;3,$B20&gt;=F$2),_xlfn.XLOOKUP(F$2,Hesap3!$B$2:$B$25,Hesap3!$E$2:$E$25),0)</f>
        <v>0</v>
      </c>
      <c r="G20">
        <f>IF(AND(IFERROR(DATEDIF(G$2,$B20,"M"),0)&lt;3,$B20&gt;=G$2),_xlfn.XLOOKUP(G$2,Hesap3!$B$2:$B$25,Hesap3!$E$2:$E$25),0)</f>
        <v>0</v>
      </c>
      <c r="H20">
        <f>IF(AND(IFERROR(DATEDIF(H$2,$B20,"M"),0)&lt;3,$B20&gt;=H$2),_xlfn.XLOOKUP(H$2,Hesap3!$B$2:$B$25,Hesap3!$E$2:$E$25),0)</f>
        <v>0</v>
      </c>
      <c r="I20">
        <f>IF(AND(IFERROR(DATEDIF(I$2,$B20,"M"),0)&lt;3,$B20&gt;=I$2),_xlfn.XLOOKUP(I$2,Hesap3!$B$2:$B$25,Hesap3!$E$2:$E$25),0)</f>
        <v>0</v>
      </c>
      <c r="J20">
        <f>IF(AND(IFERROR(DATEDIF(J$2,$B20,"M"),0)&lt;3,$B20&gt;=J$2),_xlfn.XLOOKUP(J$2,Hesap3!$B$2:$B$25,Hesap3!$E$2:$E$25),0)</f>
        <v>0</v>
      </c>
      <c r="K20">
        <f>IF(AND(IFERROR(DATEDIF(K$2,$B20,"M"),0)&lt;3,$B20&gt;=K$2),_xlfn.XLOOKUP(K$2,Hesap3!$B$2:$B$25,Hesap3!$E$2:$E$25),0)</f>
        <v>0</v>
      </c>
      <c r="L20">
        <f>IF(AND(IFERROR(DATEDIF(L$2,$B20,"M"),0)&lt;3,$B20&gt;=L$2),_xlfn.XLOOKUP(L$2,Hesap3!$B$2:$B$25,Hesap3!$E$2:$E$25),0)</f>
        <v>0</v>
      </c>
      <c r="M20">
        <f>IF(AND(IFERROR(DATEDIF(M$2,$B20,"M"),0)&lt;3,$B20&gt;=M$2),_xlfn.XLOOKUP(M$2,Hesap3!$B$2:$B$25,Hesap3!$E$2:$E$25),0)</f>
        <v>0</v>
      </c>
      <c r="N20">
        <f>IF(AND(IFERROR(DATEDIF(N$2,$B20,"M"),0)&lt;3,$B20&gt;=N$2),_xlfn.XLOOKUP(N$2,Hesap3!$B$2:$B$25,Hesap3!$E$2:$E$25),0)</f>
        <v>0</v>
      </c>
      <c r="O20">
        <f>IF(AND(IFERROR(DATEDIF(O$2,$B20,"M"),0)&lt;3,$B20&gt;=O$2),_xlfn.XLOOKUP(O$2,Hesap3!$B$2:$B$25,Hesap3!$E$2:$E$25),0)</f>
        <v>0</v>
      </c>
      <c r="P20">
        <f>IF(AND(IFERROR(DATEDIF(P$2,$B20,"M"),0)&lt;3,$B20&gt;=P$2),_xlfn.XLOOKUP(P$2,Hesap3!$B$2:$B$25,Hesap3!$E$2:$E$25),0)</f>
        <v>0</v>
      </c>
      <c r="Q20">
        <f>IF(AND(IFERROR(DATEDIF(Q$2,$B20,"M"),0)&lt;3,$B20&gt;=Q$2),_xlfn.XLOOKUP(Q$2,Hesap3!$B$2:$B$25,Hesap3!$E$2:$E$25),0)</f>
        <v>0</v>
      </c>
      <c r="R20">
        <f>IF(AND(IFERROR(DATEDIF(R$2,$B20,"M"),0)&lt;3,$B20&gt;=R$2),_xlfn.XLOOKUP(R$2,Hesap3!$B$2:$B$25,Hesap3!$E$2:$E$25),0)</f>
        <v>4190.4370154492826</v>
      </c>
      <c r="S20">
        <f>IF(AND(IFERROR(DATEDIF(S$2,$B20,"M"),0)&lt;3,$B20&gt;=S$2),_xlfn.XLOOKUP(S$2,Hesap3!$B$2:$B$25,Hesap3!$E$2:$E$25),0)</f>
        <v>4286.2358145403205</v>
      </c>
      <c r="T20">
        <f>IF(AND(IFERROR(DATEDIF(T$2,$B20,"M"),0)&lt;3,$B20&gt;=T$2),_xlfn.XLOOKUP(T$2,Hesap3!$B$2:$B$25,Hesap3!$E$2:$E$25),0)</f>
        <v>4526.1673521442726</v>
      </c>
      <c r="U20">
        <f>IF(AND(IFERROR(DATEDIF(U$2,$B20,"M"),0)&lt;3,$B20&gt;=U$2),_xlfn.XLOOKUP(U$2,Hesap3!$B$2:$B$25,Hesap3!$E$2:$E$25),0)</f>
        <v>0</v>
      </c>
      <c r="V20">
        <f>IF(AND(IFERROR(DATEDIF(V$2,$B20,"M"),0)&lt;3,$B20&gt;=V$2),_xlfn.XLOOKUP(V$2,Hesap3!$B$2:$B$25,Hesap3!$E$2:$E$25),0)</f>
        <v>0</v>
      </c>
      <c r="W20">
        <f>IF(AND(IFERROR(DATEDIF(W$2,$B20,"M"),0)&lt;3,$B20&gt;=W$2),_xlfn.XLOOKUP(W$2,Hesap3!$B$2:$B$25,Hesap3!$E$2:$E$25),0)</f>
        <v>0</v>
      </c>
      <c r="X20">
        <f>IF(AND(IFERROR(DATEDIF(X$2,$B20,"M"),0)&lt;3,$B20&gt;=X$2),_xlfn.XLOOKUP(X$2,Hesap3!$B$2:$B$25,Hesap3!$E$2:$E$25),0)</f>
        <v>0</v>
      </c>
      <c r="Y20">
        <f>IF(AND(IFERROR(DATEDIF(Y$2,$B20,"M"),0)&lt;3,$B20&gt;=Y$2),_xlfn.XLOOKUP(Y$2,Hesap3!$B$2:$B$25,Hesap3!$E$2:$E$25),0)</f>
        <v>0</v>
      </c>
      <c r="Z20">
        <f>IF(AND(IFERROR(DATEDIF(Z$2,$B20,"M"),0)&lt;3,$B20&gt;=Z$2),_xlfn.XLOOKUP(Z$2,Hesap3!$B$2:$B$25,Hesap3!$E$2:$E$25),0)</f>
        <v>0</v>
      </c>
      <c r="AA20" s="18">
        <f t="shared" si="0"/>
        <v>13002.840182133874</v>
      </c>
    </row>
    <row r="21" spans="1:27" x14ac:dyDescent="0.3">
      <c r="A21" s="37"/>
      <c r="B21" s="19">
        <v>45108</v>
      </c>
      <c r="C21">
        <f>IF(AND(IFERROR(DATEDIF(C$2,$B21,"M"),0)&lt;3,$B21&gt;=C$2),_xlfn.XLOOKUP(C$2,Hesap3!$B$2:$B$25,Hesap3!$E$2:$E$25),0)</f>
        <v>0</v>
      </c>
      <c r="D21">
        <f>IF(AND(IFERROR(DATEDIF(D$2,$B21,"M"),0)&lt;3,$B21&gt;=D$2),_xlfn.XLOOKUP(D$2,Hesap3!$B$2:$B$25,Hesap3!$E$2:$E$25),0)</f>
        <v>0</v>
      </c>
      <c r="E21">
        <f>IF(AND(IFERROR(DATEDIF(E$2,$B21,"M"),0)&lt;3,$B21&gt;=E$2),_xlfn.XLOOKUP(E$2,Hesap3!$B$2:$B$25,Hesap3!$E$2:$E$25),0)</f>
        <v>0</v>
      </c>
      <c r="F21">
        <f>IF(AND(IFERROR(DATEDIF(F$2,$B21,"M"),0)&lt;3,$B21&gt;=F$2),_xlfn.XLOOKUP(F$2,Hesap3!$B$2:$B$25,Hesap3!$E$2:$E$25),0)</f>
        <v>0</v>
      </c>
      <c r="G21">
        <f>IF(AND(IFERROR(DATEDIF(G$2,$B21,"M"),0)&lt;3,$B21&gt;=G$2),_xlfn.XLOOKUP(G$2,Hesap3!$B$2:$B$25,Hesap3!$E$2:$E$25),0)</f>
        <v>0</v>
      </c>
      <c r="H21">
        <f>IF(AND(IFERROR(DATEDIF(H$2,$B21,"M"),0)&lt;3,$B21&gt;=H$2),_xlfn.XLOOKUP(H$2,Hesap3!$B$2:$B$25,Hesap3!$E$2:$E$25),0)</f>
        <v>0</v>
      </c>
      <c r="I21">
        <f>IF(AND(IFERROR(DATEDIF(I$2,$B21,"M"),0)&lt;3,$B21&gt;=I$2),_xlfn.XLOOKUP(I$2,Hesap3!$B$2:$B$25,Hesap3!$E$2:$E$25),0)</f>
        <v>0</v>
      </c>
      <c r="J21">
        <f>IF(AND(IFERROR(DATEDIF(J$2,$B21,"M"),0)&lt;3,$B21&gt;=J$2),_xlfn.XLOOKUP(J$2,Hesap3!$B$2:$B$25,Hesap3!$E$2:$E$25),0)</f>
        <v>0</v>
      </c>
      <c r="K21">
        <f>IF(AND(IFERROR(DATEDIF(K$2,$B21,"M"),0)&lt;3,$B21&gt;=K$2),_xlfn.XLOOKUP(K$2,Hesap3!$B$2:$B$25,Hesap3!$E$2:$E$25),0)</f>
        <v>0</v>
      </c>
      <c r="L21">
        <f>IF(AND(IFERROR(DATEDIF(L$2,$B21,"M"),0)&lt;3,$B21&gt;=L$2),_xlfn.XLOOKUP(L$2,Hesap3!$B$2:$B$25,Hesap3!$E$2:$E$25),0)</f>
        <v>0</v>
      </c>
      <c r="M21">
        <f>IF(AND(IFERROR(DATEDIF(M$2,$B21,"M"),0)&lt;3,$B21&gt;=M$2),_xlfn.XLOOKUP(M$2,Hesap3!$B$2:$B$25,Hesap3!$E$2:$E$25),0)</f>
        <v>0</v>
      </c>
      <c r="N21">
        <f>IF(AND(IFERROR(DATEDIF(N$2,$B21,"M"),0)&lt;3,$B21&gt;=N$2),_xlfn.XLOOKUP(N$2,Hesap3!$B$2:$B$25,Hesap3!$E$2:$E$25),0)</f>
        <v>0</v>
      </c>
      <c r="O21">
        <f>IF(AND(IFERROR(DATEDIF(O$2,$B21,"M"),0)&lt;3,$B21&gt;=O$2),_xlfn.XLOOKUP(O$2,Hesap3!$B$2:$B$25,Hesap3!$E$2:$E$25),0)</f>
        <v>0</v>
      </c>
      <c r="P21">
        <f>IF(AND(IFERROR(DATEDIF(P$2,$B21,"M"),0)&lt;3,$B21&gt;=P$2),_xlfn.XLOOKUP(P$2,Hesap3!$B$2:$B$25,Hesap3!$E$2:$E$25),0)</f>
        <v>0</v>
      </c>
      <c r="Q21">
        <f>IF(AND(IFERROR(DATEDIF(Q$2,$B21,"M"),0)&lt;3,$B21&gt;=Q$2),_xlfn.XLOOKUP(Q$2,Hesap3!$B$2:$B$25,Hesap3!$E$2:$E$25),0)</f>
        <v>0</v>
      </c>
      <c r="R21">
        <f>IF(AND(IFERROR(DATEDIF(R$2,$B21,"M"),0)&lt;3,$B21&gt;=R$2),_xlfn.XLOOKUP(R$2,Hesap3!$B$2:$B$25,Hesap3!$E$2:$E$25),0)</f>
        <v>0</v>
      </c>
      <c r="S21">
        <f>IF(AND(IFERROR(DATEDIF(S$2,$B21,"M"),0)&lt;3,$B21&gt;=S$2),_xlfn.XLOOKUP(S$2,Hesap3!$B$2:$B$25,Hesap3!$E$2:$E$25),0)</f>
        <v>4286.2358145403205</v>
      </c>
      <c r="T21">
        <f>IF(AND(IFERROR(DATEDIF(T$2,$B21,"M"),0)&lt;3,$B21&gt;=T$2),_xlfn.XLOOKUP(T$2,Hesap3!$B$2:$B$25,Hesap3!$E$2:$E$25),0)</f>
        <v>4526.1673521442726</v>
      </c>
      <c r="U21">
        <f>IF(AND(IFERROR(DATEDIF(U$2,$B21,"M"),0)&lt;3,$B21&gt;=U$2),_xlfn.XLOOKUP(U$2,Hesap3!$B$2:$B$25,Hesap3!$E$2:$E$25),0)</f>
        <v>5544.311526096807</v>
      </c>
      <c r="V21">
        <f>IF(AND(IFERROR(DATEDIF(V$2,$B21,"M"),0)&lt;3,$B21&gt;=V$2),_xlfn.XLOOKUP(V$2,Hesap3!$B$2:$B$25,Hesap3!$E$2:$E$25),0)</f>
        <v>0</v>
      </c>
      <c r="W21">
        <f>IF(AND(IFERROR(DATEDIF(W$2,$B21,"M"),0)&lt;3,$B21&gt;=W$2),_xlfn.XLOOKUP(W$2,Hesap3!$B$2:$B$25,Hesap3!$E$2:$E$25),0)</f>
        <v>0</v>
      </c>
      <c r="X21">
        <f>IF(AND(IFERROR(DATEDIF(X$2,$B21,"M"),0)&lt;3,$B21&gt;=X$2),_xlfn.XLOOKUP(X$2,Hesap3!$B$2:$B$25,Hesap3!$E$2:$E$25),0)</f>
        <v>0</v>
      </c>
      <c r="Y21">
        <f>IF(AND(IFERROR(DATEDIF(Y$2,$B21,"M"),0)&lt;3,$B21&gt;=Y$2),_xlfn.XLOOKUP(Y$2,Hesap3!$B$2:$B$25,Hesap3!$E$2:$E$25),0)</f>
        <v>0</v>
      </c>
      <c r="Z21">
        <f>IF(AND(IFERROR(DATEDIF(Z$2,$B21,"M"),0)&lt;3,$B21&gt;=Z$2),_xlfn.XLOOKUP(Z$2,Hesap3!$B$2:$B$25,Hesap3!$E$2:$E$25),0)</f>
        <v>0</v>
      </c>
      <c r="AA21" s="18">
        <f t="shared" si="0"/>
        <v>14356.714692781399</v>
      </c>
    </row>
    <row r="22" spans="1:27" x14ac:dyDescent="0.3">
      <c r="A22" s="37"/>
      <c r="B22" s="19">
        <v>45139</v>
      </c>
      <c r="C22">
        <f>IF(AND(IFERROR(DATEDIF(C$2,$B22,"M"),0)&lt;3,$B22&gt;=C$2),_xlfn.XLOOKUP(C$2,Hesap3!$B$2:$B$25,Hesap3!$E$2:$E$25),0)</f>
        <v>0</v>
      </c>
      <c r="D22">
        <f>IF(AND(IFERROR(DATEDIF(D$2,$B22,"M"),0)&lt;3,$B22&gt;=D$2),_xlfn.XLOOKUP(D$2,Hesap3!$B$2:$B$25,Hesap3!$E$2:$E$25),0)</f>
        <v>0</v>
      </c>
      <c r="E22">
        <f>IF(AND(IFERROR(DATEDIF(E$2,$B22,"M"),0)&lt;3,$B22&gt;=E$2),_xlfn.XLOOKUP(E$2,Hesap3!$B$2:$B$25,Hesap3!$E$2:$E$25),0)</f>
        <v>0</v>
      </c>
      <c r="F22">
        <f>IF(AND(IFERROR(DATEDIF(F$2,$B22,"M"),0)&lt;3,$B22&gt;=F$2),_xlfn.XLOOKUP(F$2,Hesap3!$B$2:$B$25,Hesap3!$E$2:$E$25),0)</f>
        <v>0</v>
      </c>
      <c r="G22">
        <f>IF(AND(IFERROR(DATEDIF(G$2,$B22,"M"),0)&lt;3,$B22&gt;=G$2),_xlfn.XLOOKUP(G$2,Hesap3!$B$2:$B$25,Hesap3!$E$2:$E$25),0)</f>
        <v>0</v>
      </c>
      <c r="H22">
        <f>IF(AND(IFERROR(DATEDIF(H$2,$B22,"M"),0)&lt;3,$B22&gt;=H$2),_xlfn.XLOOKUP(H$2,Hesap3!$B$2:$B$25,Hesap3!$E$2:$E$25),0)</f>
        <v>0</v>
      </c>
      <c r="I22">
        <f>IF(AND(IFERROR(DATEDIF(I$2,$B22,"M"),0)&lt;3,$B22&gt;=I$2),_xlfn.XLOOKUP(I$2,Hesap3!$B$2:$B$25,Hesap3!$E$2:$E$25),0)</f>
        <v>0</v>
      </c>
      <c r="J22">
        <f>IF(AND(IFERROR(DATEDIF(J$2,$B22,"M"),0)&lt;3,$B22&gt;=J$2),_xlfn.XLOOKUP(J$2,Hesap3!$B$2:$B$25,Hesap3!$E$2:$E$25),0)</f>
        <v>0</v>
      </c>
      <c r="K22">
        <f>IF(AND(IFERROR(DATEDIF(K$2,$B22,"M"),0)&lt;3,$B22&gt;=K$2),_xlfn.XLOOKUP(K$2,Hesap3!$B$2:$B$25,Hesap3!$E$2:$E$25),0)</f>
        <v>0</v>
      </c>
      <c r="L22">
        <f>IF(AND(IFERROR(DATEDIF(L$2,$B22,"M"),0)&lt;3,$B22&gt;=L$2),_xlfn.XLOOKUP(L$2,Hesap3!$B$2:$B$25,Hesap3!$E$2:$E$25),0)</f>
        <v>0</v>
      </c>
      <c r="M22">
        <f>IF(AND(IFERROR(DATEDIF(M$2,$B22,"M"),0)&lt;3,$B22&gt;=M$2),_xlfn.XLOOKUP(M$2,Hesap3!$B$2:$B$25,Hesap3!$E$2:$E$25),0)</f>
        <v>0</v>
      </c>
      <c r="N22">
        <f>IF(AND(IFERROR(DATEDIF(N$2,$B22,"M"),0)&lt;3,$B22&gt;=N$2),_xlfn.XLOOKUP(N$2,Hesap3!$B$2:$B$25,Hesap3!$E$2:$E$25),0)</f>
        <v>0</v>
      </c>
      <c r="O22">
        <f>IF(AND(IFERROR(DATEDIF(O$2,$B22,"M"),0)&lt;3,$B22&gt;=O$2),_xlfn.XLOOKUP(O$2,Hesap3!$B$2:$B$25,Hesap3!$E$2:$E$25),0)</f>
        <v>0</v>
      </c>
      <c r="P22">
        <f>IF(AND(IFERROR(DATEDIF(P$2,$B22,"M"),0)&lt;3,$B22&gt;=P$2),_xlfn.XLOOKUP(P$2,Hesap3!$B$2:$B$25,Hesap3!$E$2:$E$25),0)</f>
        <v>0</v>
      </c>
      <c r="Q22">
        <f>IF(AND(IFERROR(DATEDIF(Q$2,$B22,"M"),0)&lt;3,$B22&gt;=Q$2),_xlfn.XLOOKUP(Q$2,Hesap3!$B$2:$B$25,Hesap3!$E$2:$E$25),0)</f>
        <v>0</v>
      </c>
      <c r="R22">
        <f>IF(AND(IFERROR(DATEDIF(R$2,$B22,"M"),0)&lt;3,$B22&gt;=R$2),_xlfn.XLOOKUP(R$2,Hesap3!$B$2:$B$25,Hesap3!$E$2:$E$25),0)</f>
        <v>0</v>
      </c>
      <c r="S22">
        <f>IF(AND(IFERROR(DATEDIF(S$2,$B22,"M"),0)&lt;3,$B22&gt;=S$2),_xlfn.XLOOKUP(S$2,Hesap3!$B$2:$B$25,Hesap3!$E$2:$E$25),0)</f>
        <v>0</v>
      </c>
      <c r="T22">
        <f>IF(AND(IFERROR(DATEDIF(T$2,$B22,"M"),0)&lt;3,$B22&gt;=T$2),_xlfn.XLOOKUP(T$2,Hesap3!$B$2:$B$25,Hesap3!$E$2:$E$25),0)</f>
        <v>4526.1673521442726</v>
      </c>
      <c r="U22">
        <f>IF(AND(IFERROR(DATEDIF(U$2,$B22,"M"),0)&lt;3,$B22&gt;=U$2),_xlfn.XLOOKUP(U$2,Hesap3!$B$2:$B$25,Hesap3!$E$2:$E$25),0)</f>
        <v>5544.311526096807</v>
      </c>
      <c r="V22">
        <f>IF(AND(IFERROR(DATEDIF(V$2,$B22,"M"),0)&lt;3,$B22&gt;=V$2),_xlfn.XLOOKUP(V$2,Hesap3!$B$2:$B$25,Hesap3!$E$2:$E$25),0)</f>
        <v>5865.4364947253225</v>
      </c>
      <c r="W22">
        <f>IF(AND(IFERROR(DATEDIF(W$2,$B22,"M"),0)&lt;3,$B22&gt;=W$2),_xlfn.XLOOKUP(W$2,Hesap3!$B$2:$B$25,Hesap3!$E$2:$E$25),0)</f>
        <v>0</v>
      </c>
      <c r="X22">
        <f>IF(AND(IFERROR(DATEDIF(X$2,$B22,"M"),0)&lt;3,$B22&gt;=X$2),_xlfn.XLOOKUP(X$2,Hesap3!$B$2:$B$25,Hesap3!$E$2:$E$25),0)</f>
        <v>0</v>
      </c>
      <c r="Y22">
        <f>IF(AND(IFERROR(DATEDIF(Y$2,$B22,"M"),0)&lt;3,$B22&gt;=Y$2),_xlfn.XLOOKUP(Y$2,Hesap3!$B$2:$B$25,Hesap3!$E$2:$E$25),0)</f>
        <v>0</v>
      </c>
      <c r="Z22">
        <f>IF(AND(IFERROR(DATEDIF(Z$2,$B22,"M"),0)&lt;3,$B22&gt;=Z$2),_xlfn.XLOOKUP(Z$2,Hesap3!$B$2:$B$25,Hesap3!$E$2:$E$25),0)</f>
        <v>0</v>
      </c>
      <c r="AA22" s="18">
        <f t="shared" si="0"/>
        <v>15935.915372966403</v>
      </c>
    </row>
    <row r="23" spans="1:27" x14ac:dyDescent="0.3">
      <c r="A23" s="37"/>
      <c r="B23" s="19">
        <v>45170</v>
      </c>
      <c r="C23">
        <f>IF(AND(IFERROR(DATEDIF(C$2,$B23,"M"),0)&lt;3,$B23&gt;=C$2),_xlfn.XLOOKUP(C$2,Hesap3!$B$2:$B$25,Hesap3!$E$2:$E$25),0)</f>
        <v>0</v>
      </c>
      <c r="D23">
        <f>IF(AND(IFERROR(DATEDIF(D$2,$B23,"M"),0)&lt;3,$B23&gt;=D$2),_xlfn.XLOOKUP(D$2,Hesap3!$B$2:$B$25,Hesap3!$E$2:$E$25),0)</f>
        <v>0</v>
      </c>
      <c r="E23">
        <f>IF(AND(IFERROR(DATEDIF(E$2,$B23,"M"),0)&lt;3,$B23&gt;=E$2),_xlfn.XLOOKUP(E$2,Hesap3!$B$2:$B$25,Hesap3!$E$2:$E$25),0)</f>
        <v>0</v>
      </c>
      <c r="F23">
        <f>IF(AND(IFERROR(DATEDIF(F$2,$B23,"M"),0)&lt;3,$B23&gt;=F$2),_xlfn.XLOOKUP(F$2,Hesap3!$B$2:$B$25,Hesap3!$E$2:$E$25),0)</f>
        <v>0</v>
      </c>
      <c r="G23">
        <f>IF(AND(IFERROR(DATEDIF(G$2,$B23,"M"),0)&lt;3,$B23&gt;=G$2),_xlfn.XLOOKUP(G$2,Hesap3!$B$2:$B$25,Hesap3!$E$2:$E$25),0)</f>
        <v>0</v>
      </c>
      <c r="H23">
        <f>IF(AND(IFERROR(DATEDIF(H$2,$B23,"M"),0)&lt;3,$B23&gt;=H$2),_xlfn.XLOOKUP(H$2,Hesap3!$B$2:$B$25,Hesap3!$E$2:$E$25),0)</f>
        <v>0</v>
      </c>
      <c r="I23">
        <f>IF(AND(IFERROR(DATEDIF(I$2,$B23,"M"),0)&lt;3,$B23&gt;=I$2),_xlfn.XLOOKUP(I$2,Hesap3!$B$2:$B$25,Hesap3!$E$2:$E$25),0)</f>
        <v>0</v>
      </c>
      <c r="J23">
        <f>IF(AND(IFERROR(DATEDIF(J$2,$B23,"M"),0)&lt;3,$B23&gt;=J$2),_xlfn.XLOOKUP(J$2,Hesap3!$B$2:$B$25,Hesap3!$E$2:$E$25),0)</f>
        <v>0</v>
      </c>
      <c r="K23">
        <f>IF(AND(IFERROR(DATEDIF(K$2,$B23,"M"),0)&lt;3,$B23&gt;=K$2),_xlfn.XLOOKUP(K$2,Hesap3!$B$2:$B$25,Hesap3!$E$2:$E$25),0)</f>
        <v>0</v>
      </c>
      <c r="L23">
        <f>IF(AND(IFERROR(DATEDIF(L$2,$B23,"M"),0)&lt;3,$B23&gt;=L$2),_xlfn.XLOOKUP(L$2,Hesap3!$B$2:$B$25,Hesap3!$E$2:$E$25),0)</f>
        <v>0</v>
      </c>
      <c r="M23">
        <f>IF(AND(IFERROR(DATEDIF(M$2,$B23,"M"),0)&lt;3,$B23&gt;=M$2),_xlfn.XLOOKUP(M$2,Hesap3!$B$2:$B$25,Hesap3!$E$2:$E$25),0)</f>
        <v>0</v>
      </c>
      <c r="N23">
        <f>IF(AND(IFERROR(DATEDIF(N$2,$B23,"M"),0)&lt;3,$B23&gt;=N$2),_xlfn.XLOOKUP(N$2,Hesap3!$B$2:$B$25,Hesap3!$E$2:$E$25),0)</f>
        <v>0</v>
      </c>
      <c r="O23">
        <f>IF(AND(IFERROR(DATEDIF(O$2,$B23,"M"),0)&lt;3,$B23&gt;=O$2),_xlfn.XLOOKUP(O$2,Hesap3!$B$2:$B$25,Hesap3!$E$2:$E$25),0)</f>
        <v>0</v>
      </c>
      <c r="P23">
        <f>IF(AND(IFERROR(DATEDIF(P$2,$B23,"M"),0)&lt;3,$B23&gt;=P$2),_xlfn.XLOOKUP(P$2,Hesap3!$B$2:$B$25,Hesap3!$E$2:$E$25),0)</f>
        <v>0</v>
      </c>
      <c r="Q23">
        <f>IF(AND(IFERROR(DATEDIF(Q$2,$B23,"M"),0)&lt;3,$B23&gt;=Q$2),_xlfn.XLOOKUP(Q$2,Hesap3!$B$2:$B$25,Hesap3!$E$2:$E$25),0)</f>
        <v>0</v>
      </c>
      <c r="R23">
        <f>IF(AND(IFERROR(DATEDIF(R$2,$B23,"M"),0)&lt;3,$B23&gt;=R$2),_xlfn.XLOOKUP(R$2,Hesap3!$B$2:$B$25,Hesap3!$E$2:$E$25),0)</f>
        <v>0</v>
      </c>
      <c r="S23">
        <f>IF(AND(IFERROR(DATEDIF(S$2,$B23,"M"),0)&lt;3,$B23&gt;=S$2),_xlfn.XLOOKUP(S$2,Hesap3!$B$2:$B$25,Hesap3!$E$2:$E$25),0)</f>
        <v>0</v>
      </c>
      <c r="T23">
        <f>IF(AND(IFERROR(DATEDIF(T$2,$B23,"M"),0)&lt;3,$B23&gt;=T$2),_xlfn.XLOOKUP(T$2,Hesap3!$B$2:$B$25,Hesap3!$E$2:$E$25),0)</f>
        <v>0</v>
      </c>
      <c r="U23">
        <f>IF(AND(IFERROR(DATEDIF(U$2,$B23,"M"),0)&lt;3,$B23&gt;=U$2),_xlfn.XLOOKUP(U$2,Hesap3!$B$2:$B$25,Hesap3!$E$2:$E$25),0)</f>
        <v>5544.311526096807</v>
      </c>
      <c r="V23">
        <f>IF(AND(IFERROR(DATEDIF(V$2,$B23,"M"),0)&lt;3,$B23&gt;=V$2),_xlfn.XLOOKUP(V$2,Hesap3!$B$2:$B$25,Hesap3!$E$2:$E$25),0)</f>
        <v>5865.4364947253225</v>
      </c>
      <c r="W23">
        <f>IF(AND(IFERROR(DATEDIF(W$2,$B23,"M"),0)&lt;3,$B23&gt;=W$2),_xlfn.XLOOKUP(W$2,Hesap3!$B$2:$B$25,Hesap3!$E$2:$E$25),0)</f>
        <v>5744.1446895546187</v>
      </c>
      <c r="X23">
        <f>IF(AND(IFERROR(DATEDIF(X$2,$B23,"M"),0)&lt;3,$B23&gt;=X$2),_xlfn.XLOOKUP(X$2,Hesap3!$B$2:$B$25,Hesap3!$E$2:$E$25),0)</f>
        <v>0</v>
      </c>
      <c r="Y23">
        <f>IF(AND(IFERROR(DATEDIF(Y$2,$B23,"M"),0)&lt;3,$B23&gt;=Y$2),_xlfn.XLOOKUP(Y$2,Hesap3!$B$2:$B$25,Hesap3!$E$2:$E$25),0)</f>
        <v>0</v>
      </c>
      <c r="Z23">
        <f>IF(AND(IFERROR(DATEDIF(Z$2,$B23,"M"),0)&lt;3,$B23&gt;=Z$2),_xlfn.XLOOKUP(Z$2,Hesap3!$B$2:$B$25,Hesap3!$E$2:$E$25),0)</f>
        <v>0</v>
      </c>
      <c r="AA23" s="18">
        <f t="shared" si="0"/>
        <v>17153.892710376749</v>
      </c>
    </row>
    <row r="24" spans="1:27" x14ac:dyDescent="0.3">
      <c r="A24" s="37"/>
      <c r="B24" s="19">
        <v>45200</v>
      </c>
      <c r="C24">
        <f>IF(AND(IFERROR(DATEDIF(C$2,$B24,"M"),0)&lt;3,$B24&gt;=C$2),_xlfn.XLOOKUP(C$2,Hesap3!$B$2:$B$25,Hesap3!$E$2:$E$25),0)</f>
        <v>0</v>
      </c>
      <c r="D24">
        <f>IF(AND(IFERROR(DATEDIF(D$2,$B24,"M"),0)&lt;3,$B24&gt;=D$2),_xlfn.XLOOKUP(D$2,Hesap3!$B$2:$B$25,Hesap3!$E$2:$E$25),0)</f>
        <v>0</v>
      </c>
      <c r="E24">
        <f>IF(AND(IFERROR(DATEDIF(E$2,$B24,"M"),0)&lt;3,$B24&gt;=E$2),_xlfn.XLOOKUP(E$2,Hesap3!$B$2:$B$25,Hesap3!$E$2:$E$25),0)</f>
        <v>0</v>
      </c>
      <c r="F24">
        <f>IF(AND(IFERROR(DATEDIF(F$2,$B24,"M"),0)&lt;3,$B24&gt;=F$2),_xlfn.XLOOKUP(F$2,Hesap3!$B$2:$B$25,Hesap3!$E$2:$E$25),0)</f>
        <v>0</v>
      </c>
      <c r="G24">
        <f>IF(AND(IFERROR(DATEDIF(G$2,$B24,"M"),0)&lt;3,$B24&gt;=G$2),_xlfn.XLOOKUP(G$2,Hesap3!$B$2:$B$25,Hesap3!$E$2:$E$25),0)</f>
        <v>0</v>
      </c>
      <c r="H24">
        <f>IF(AND(IFERROR(DATEDIF(H$2,$B24,"M"),0)&lt;3,$B24&gt;=H$2),_xlfn.XLOOKUP(H$2,Hesap3!$B$2:$B$25,Hesap3!$E$2:$E$25),0)</f>
        <v>0</v>
      </c>
      <c r="I24">
        <f>IF(AND(IFERROR(DATEDIF(I$2,$B24,"M"),0)&lt;3,$B24&gt;=I$2),_xlfn.XLOOKUP(I$2,Hesap3!$B$2:$B$25,Hesap3!$E$2:$E$25),0)</f>
        <v>0</v>
      </c>
      <c r="J24">
        <f>IF(AND(IFERROR(DATEDIF(J$2,$B24,"M"),0)&lt;3,$B24&gt;=J$2),_xlfn.XLOOKUP(J$2,Hesap3!$B$2:$B$25,Hesap3!$E$2:$E$25),0)</f>
        <v>0</v>
      </c>
      <c r="K24">
        <f>IF(AND(IFERROR(DATEDIF(K$2,$B24,"M"),0)&lt;3,$B24&gt;=K$2),_xlfn.XLOOKUP(K$2,Hesap3!$B$2:$B$25,Hesap3!$E$2:$E$25),0)</f>
        <v>0</v>
      </c>
      <c r="L24">
        <f>IF(AND(IFERROR(DATEDIF(L$2,$B24,"M"),0)&lt;3,$B24&gt;=L$2),_xlfn.XLOOKUP(L$2,Hesap3!$B$2:$B$25,Hesap3!$E$2:$E$25),0)</f>
        <v>0</v>
      </c>
      <c r="M24">
        <f>IF(AND(IFERROR(DATEDIF(M$2,$B24,"M"),0)&lt;3,$B24&gt;=M$2),_xlfn.XLOOKUP(M$2,Hesap3!$B$2:$B$25,Hesap3!$E$2:$E$25),0)</f>
        <v>0</v>
      </c>
      <c r="N24">
        <f>IF(AND(IFERROR(DATEDIF(N$2,$B24,"M"),0)&lt;3,$B24&gt;=N$2),_xlfn.XLOOKUP(N$2,Hesap3!$B$2:$B$25,Hesap3!$E$2:$E$25),0)</f>
        <v>0</v>
      </c>
      <c r="O24">
        <f>IF(AND(IFERROR(DATEDIF(O$2,$B24,"M"),0)&lt;3,$B24&gt;=O$2),_xlfn.XLOOKUP(O$2,Hesap3!$B$2:$B$25,Hesap3!$E$2:$E$25),0)</f>
        <v>0</v>
      </c>
      <c r="P24">
        <f>IF(AND(IFERROR(DATEDIF(P$2,$B24,"M"),0)&lt;3,$B24&gt;=P$2),_xlfn.XLOOKUP(P$2,Hesap3!$B$2:$B$25,Hesap3!$E$2:$E$25),0)</f>
        <v>0</v>
      </c>
      <c r="Q24">
        <f>IF(AND(IFERROR(DATEDIF(Q$2,$B24,"M"),0)&lt;3,$B24&gt;=Q$2),_xlfn.XLOOKUP(Q$2,Hesap3!$B$2:$B$25,Hesap3!$E$2:$E$25),0)</f>
        <v>0</v>
      </c>
      <c r="R24">
        <f>IF(AND(IFERROR(DATEDIF(R$2,$B24,"M"),0)&lt;3,$B24&gt;=R$2),_xlfn.XLOOKUP(R$2,Hesap3!$B$2:$B$25,Hesap3!$E$2:$E$25),0)</f>
        <v>0</v>
      </c>
      <c r="S24">
        <f>IF(AND(IFERROR(DATEDIF(S$2,$B24,"M"),0)&lt;3,$B24&gt;=S$2),_xlfn.XLOOKUP(S$2,Hesap3!$B$2:$B$25,Hesap3!$E$2:$E$25),0)</f>
        <v>0</v>
      </c>
      <c r="T24">
        <f>IF(AND(IFERROR(DATEDIF(T$2,$B24,"M"),0)&lt;3,$B24&gt;=T$2),_xlfn.XLOOKUP(T$2,Hesap3!$B$2:$B$25,Hesap3!$E$2:$E$25),0)</f>
        <v>0</v>
      </c>
      <c r="U24">
        <f>IF(AND(IFERROR(DATEDIF(U$2,$B24,"M"),0)&lt;3,$B24&gt;=U$2),_xlfn.XLOOKUP(U$2,Hesap3!$B$2:$B$25,Hesap3!$E$2:$E$25),0)</f>
        <v>0</v>
      </c>
      <c r="V24">
        <f>IF(AND(IFERROR(DATEDIF(V$2,$B24,"M"),0)&lt;3,$B24&gt;=V$2),_xlfn.XLOOKUP(V$2,Hesap3!$B$2:$B$25,Hesap3!$E$2:$E$25),0)</f>
        <v>5865.4364947253225</v>
      </c>
      <c r="W24">
        <f>IF(AND(IFERROR(DATEDIF(W$2,$B24,"M"),0)&lt;3,$B24&gt;=W$2),_xlfn.XLOOKUP(W$2,Hesap3!$B$2:$B$25,Hesap3!$E$2:$E$25),0)</f>
        <v>5744.1446895546187</v>
      </c>
      <c r="X24">
        <f>IF(AND(IFERROR(DATEDIF(X$2,$B24,"M"),0)&lt;3,$B24&gt;=X$2),_xlfn.XLOOKUP(X$2,Hesap3!$B$2:$B$25,Hesap3!$E$2:$E$25),0)</f>
        <v>5621.4561490670503</v>
      </c>
      <c r="Y24">
        <f>IF(AND(IFERROR(DATEDIF(Y$2,$B24,"M"),0)&lt;3,$B24&gt;=Y$2),_xlfn.XLOOKUP(Y$2,Hesap3!$B$2:$B$25,Hesap3!$E$2:$E$25),0)</f>
        <v>0</v>
      </c>
      <c r="Z24">
        <f>IF(AND(IFERROR(DATEDIF(Z$2,$B24,"M"),0)&lt;3,$B24&gt;=Z$2),_xlfn.XLOOKUP(Z$2,Hesap3!$B$2:$B$25,Hesap3!$E$2:$E$25),0)</f>
        <v>0</v>
      </c>
      <c r="AA24" s="18">
        <f t="shared" si="0"/>
        <v>17231.037333346991</v>
      </c>
    </row>
    <row r="25" spans="1:27" x14ac:dyDescent="0.3">
      <c r="A25" s="37"/>
      <c r="B25" s="19">
        <v>45231</v>
      </c>
      <c r="C25">
        <f>IF(AND(IFERROR(DATEDIF(C$2,$B25,"M"),0)&lt;3,$B25&gt;=C$2),_xlfn.XLOOKUP(C$2,Hesap3!$B$2:$B$25,Hesap3!$E$2:$E$25),0)</f>
        <v>0</v>
      </c>
      <c r="D25">
        <f>IF(AND(IFERROR(DATEDIF(D$2,$B25,"M"),0)&lt;3,$B25&gt;=D$2),_xlfn.XLOOKUP(D$2,Hesap3!$B$2:$B$25,Hesap3!$E$2:$E$25),0)</f>
        <v>0</v>
      </c>
      <c r="E25">
        <f>IF(AND(IFERROR(DATEDIF(E$2,$B25,"M"),0)&lt;3,$B25&gt;=E$2),_xlfn.XLOOKUP(E$2,Hesap3!$B$2:$B$25,Hesap3!$E$2:$E$25),0)</f>
        <v>0</v>
      </c>
      <c r="F25">
        <f>IF(AND(IFERROR(DATEDIF(F$2,$B25,"M"),0)&lt;3,$B25&gt;=F$2),_xlfn.XLOOKUP(F$2,Hesap3!$B$2:$B$25,Hesap3!$E$2:$E$25),0)</f>
        <v>0</v>
      </c>
      <c r="G25">
        <f>IF(AND(IFERROR(DATEDIF(G$2,$B25,"M"),0)&lt;3,$B25&gt;=G$2),_xlfn.XLOOKUP(G$2,Hesap3!$B$2:$B$25,Hesap3!$E$2:$E$25),0)</f>
        <v>0</v>
      </c>
      <c r="H25">
        <f>IF(AND(IFERROR(DATEDIF(H$2,$B25,"M"),0)&lt;3,$B25&gt;=H$2),_xlfn.XLOOKUP(H$2,Hesap3!$B$2:$B$25,Hesap3!$E$2:$E$25),0)</f>
        <v>0</v>
      </c>
      <c r="I25">
        <f>IF(AND(IFERROR(DATEDIF(I$2,$B25,"M"),0)&lt;3,$B25&gt;=I$2),_xlfn.XLOOKUP(I$2,Hesap3!$B$2:$B$25,Hesap3!$E$2:$E$25),0)</f>
        <v>0</v>
      </c>
      <c r="J25">
        <f>IF(AND(IFERROR(DATEDIF(J$2,$B25,"M"),0)&lt;3,$B25&gt;=J$2),_xlfn.XLOOKUP(J$2,Hesap3!$B$2:$B$25,Hesap3!$E$2:$E$25),0)</f>
        <v>0</v>
      </c>
      <c r="K25">
        <f>IF(AND(IFERROR(DATEDIF(K$2,$B25,"M"),0)&lt;3,$B25&gt;=K$2),_xlfn.XLOOKUP(K$2,Hesap3!$B$2:$B$25,Hesap3!$E$2:$E$25),0)</f>
        <v>0</v>
      </c>
      <c r="L25">
        <f>IF(AND(IFERROR(DATEDIF(L$2,$B25,"M"),0)&lt;3,$B25&gt;=L$2),_xlfn.XLOOKUP(L$2,Hesap3!$B$2:$B$25,Hesap3!$E$2:$E$25),0)</f>
        <v>0</v>
      </c>
      <c r="M25">
        <f>IF(AND(IFERROR(DATEDIF(M$2,$B25,"M"),0)&lt;3,$B25&gt;=M$2),_xlfn.XLOOKUP(M$2,Hesap3!$B$2:$B$25,Hesap3!$E$2:$E$25),0)</f>
        <v>0</v>
      </c>
      <c r="N25">
        <f>IF(AND(IFERROR(DATEDIF(N$2,$B25,"M"),0)&lt;3,$B25&gt;=N$2),_xlfn.XLOOKUP(N$2,Hesap3!$B$2:$B$25,Hesap3!$E$2:$E$25),0)</f>
        <v>0</v>
      </c>
      <c r="O25">
        <f>IF(AND(IFERROR(DATEDIF(O$2,$B25,"M"),0)&lt;3,$B25&gt;=O$2),_xlfn.XLOOKUP(O$2,Hesap3!$B$2:$B$25,Hesap3!$E$2:$E$25),0)</f>
        <v>0</v>
      </c>
      <c r="P25">
        <f>IF(AND(IFERROR(DATEDIF(P$2,$B25,"M"),0)&lt;3,$B25&gt;=P$2),_xlfn.XLOOKUP(P$2,Hesap3!$B$2:$B$25,Hesap3!$E$2:$E$25),0)</f>
        <v>0</v>
      </c>
      <c r="Q25">
        <f>IF(AND(IFERROR(DATEDIF(Q$2,$B25,"M"),0)&lt;3,$B25&gt;=Q$2),_xlfn.XLOOKUP(Q$2,Hesap3!$B$2:$B$25,Hesap3!$E$2:$E$25),0)</f>
        <v>0</v>
      </c>
      <c r="R25">
        <f>IF(AND(IFERROR(DATEDIF(R$2,$B25,"M"),0)&lt;3,$B25&gt;=R$2),_xlfn.XLOOKUP(R$2,Hesap3!$B$2:$B$25,Hesap3!$E$2:$E$25),0)</f>
        <v>0</v>
      </c>
      <c r="S25">
        <f>IF(AND(IFERROR(DATEDIF(S$2,$B25,"M"),0)&lt;3,$B25&gt;=S$2),_xlfn.XLOOKUP(S$2,Hesap3!$B$2:$B$25,Hesap3!$E$2:$E$25),0)</f>
        <v>0</v>
      </c>
      <c r="T25">
        <f>IF(AND(IFERROR(DATEDIF(T$2,$B25,"M"),0)&lt;3,$B25&gt;=T$2),_xlfn.XLOOKUP(T$2,Hesap3!$B$2:$B$25,Hesap3!$E$2:$E$25),0)</f>
        <v>0</v>
      </c>
      <c r="U25">
        <f>IF(AND(IFERROR(DATEDIF(U$2,$B25,"M"),0)&lt;3,$B25&gt;=U$2),_xlfn.XLOOKUP(U$2,Hesap3!$B$2:$B$25,Hesap3!$E$2:$E$25),0)</f>
        <v>0</v>
      </c>
      <c r="V25">
        <f>IF(AND(IFERROR(DATEDIF(V$2,$B25,"M"),0)&lt;3,$B25&gt;=V$2),_xlfn.XLOOKUP(V$2,Hesap3!$B$2:$B$25,Hesap3!$E$2:$E$25),0)</f>
        <v>0</v>
      </c>
      <c r="W25">
        <f>IF(AND(IFERROR(DATEDIF(W$2,$B25,"M"),0)&lt;3,$B25&gt;=W$2),_xlfn.XLOOKUP(W$2,Hesap3!$B$2:$B$25,Hesap3!$E$2:$E$25),0)</f>
        <v>5744.1446895546187</v>
      </c>
      <c r="X25">
        <f>IF(AND(IFERROR(DATEDIF(X$2,$B25,"M"),0)&lt;3,$B25&gt;=X$2),_xlfn.XLOOKUP(X$2,Hesap3!$B$2:$B$25,Hesap3!$E$2:$E$25),0)</f>
        <v>5621.4561490670503</v>
      </c>
      <c r="Y25">
        <f>IF(AND(IFERROR(DATEDIF(Y$2,$B25,"M"),0)&lt;3,$B25&gt;=Y$2),_xlfn.XLOOKUP(Y$2,Hesap3!$B$2:$B$25,Hesap3!$E$2:$E$25),0)</f>
        <v>0</v>
      </c>
      <c r="Z25">
        <f>IF(AND(IFERROR(DATEDIF(Z$2,$B25,"M"),0)&lt;3,$B25&gt;=Z$2),_xlfn.XLOOKUP(Z$2,Hesap3!$B$2:$B$25,Hesap3!$E$2:$E$25),0)</f>
        <v>0</v>
      </c>
      <c r="AA25" s="18">
        <f t="shared" si="0"/>
        <v>11365.600838621669</v>
      </c>
    </row>
    <row r="26" spans="1:27" x14ac:dyDescent="0.3">
      <c r="A26" s="37"/>
      <c r="B26" s="19">
        <v>45261</v>
      </c>
      <c r="C26">
        <f>IF(AND(IFERROR(DATEDIF(C$2,$B26,"M"),0)&lt;3,$B26&gt;=C$2),_xlfn.XLOOKUP(C$2,Hesap3!$B$2:$B$25,Hesap3!$E$2:$E$25),0)</f>
        <v>0</v>
      </c>
      <c r="D26">
        <f>IF(AND(IFERROR(DATEDIF(D$2,$B26,"M"),0)&lt;3,$B26&gt;=D$2),_xlfn.XLOOKUP(D$2,Hesap3!$B$2:$B$25,Hesap3!$E$2:$E$25),0)</f>
        <v>0</v>
      </c>
      <c r="E26">
        <f>IF(AND(IFERROR(DATEDIF(E$2,$B26,"M"),0)&lt;3,$B26&gt;=E$2),_xlfn.XLOOKUP(E$2,Hesap3!$B$2:$B$25,Hesap3!$E$2:$E$25),0)</f>
        <v>0</v>
      </c>
      <c r="F26">
        <f>IF(AND(IFERROR(DATEDIF(F$2,$B26,"M"),0)&lt;3,$B26&gt;=F$2),_xlfn.XLOOKUP(F$2,Hesap3!$B$2:$B$25,Hesap3!$E$2:$E$25),0)</f>
        <v>0</v>
      </c>
      <c r="G26">
        <f>IF(AND(IFERROR(DATEDIF(G$2,$B26,"M"),0)&lt;3,$B26&gt;=G$2),_xlfn.XLOOKUP(G$2,Hesap3!$B$2:$B$25,Hesap3!$E$2:$E$25),0)</f>
        <v>0</v>
      </c>
      <c r="H26">
        <f>IF(AND(IFERROR(DATEDIF(H$2,$B26,"M"),0)&lt;3,$B26&gt;=H$2),_xlfn.XLOOKUP(H$2,Hesap3!$B$2:$B$25,Hesap3!$E$2:$E$25),0)</f>
        <v>0</v>
      </c>
      <c r="I26">
        <f>IF(AND(IFERROR(DATEDIF(I$2,$B26,"M"),0)&lt;3,$B26&gt;=I$2),_xlfn.XLOOKUP(I$2,Hesap3!$B$2:$B$25,Hesap3!$E$2:$E$25),0)</f>
        <v>0</v>
      </c>
      <c r="J26">
        <f>IF(AND(IFERROR(DATEDIF(J$2,$B26,"M"),0)&lt;3,$B26&gt;=J$2),_xlfn.XLOOKUP(J$2,Hesap3!$B$2:$B$25,Hesap3!$E$2:$E$25),0)</f>
        <v>0</v>
      </c>
      <c r="K26">
        <f>IF(AND(IFERROR(DATEDIF(K$2,$B26,"M"),0)&lt;3,$B26&gt;=K$2),_xlfn.XLOOKUP(K$2,Hesap3!$B$2:$B$25,Hesap3!$E$2:$E$25),0)</f>
        <v>0</v>
      </c>
      <c r="L26">
        <f>IF(AND(IFERROR(DATEDIF(L$2,$B26,"M"),0)&lt;3,$B26&gt;=L$2),_xlfn.XLOOKUP(L$2,Hesap3!$B$2:$B$25,Hesap3!$E$2:$E$25),0)</f>
        <v>0</v>
      </c>
      <c r="M26">
        <f>IF(AND(IFERROR(DATEDIF(M$2,$B26,"M"),0)&lt;3,$B26&gt;=M$2),_xlfn.XLOOKUP(M$2,Hesap3!$B$2:$B$25,Hesap3!$E$2:$E$25),0)</f>
        <v>0</v>
      </c>
      <c r="N26">
        <f>IF(AND(IFERROR(DATEDIF(N$2,$B26,"M"),0)&lt;3,$B26&gt;=N$2),_xlfn.XLOOKUP(N$2,Hesap3!$B$2:$B$25,Hesap3!$E$2:$E$25),0)</f>
        <v>0</v>
      </c>
      <c r="O26">
        <f>IF(AND(IFERROR(DATEDIF(O$2,$B26,"M"),0)&lt;3,$B26&gt;=O$2),_xlfn.XLOOKUP(O$2,Hesap3!$B$2:$B$25,Hesap3!$E$2:$E$25),0)</f>
        <v>0</v>
      </c>
      <c r="P26">
        <f>IF(AND(IFERROR(DATEDIF(P$2,$B26,"M"),0)&lt;3,$B26&gt;=P$2),_xlfn.XLOOKUP(P$2,Hesap3!$B$2:$B$25,Hesap3!$E$2:$E$25),0)</f>
        <v>0</v>
      </c>
      <c r="Q26">
        <f>IF(AND(IFERROR(DATEDIF(Q$2,$B26,"M"),0)&lt;3,$B26&gt;=Q$2),_xlfn.XLOOKUP(Q$2,Hesap3!$B$2:$B$25,Hesap3!$E$2:$E$25),0)</f>
        <v>0</v>
      </c>
      <c r="R26">
        <f>IF(AND(IFERROR(DATEDIF(R$2,$B26,"M"),0)&lt;3,$B26&gt;=R$2),_xlfn.XLOOKUP(R$2,Hesap3!$B$2:$B$25,Hesap3!$E$2:$E$25),0)</f>
        <v>0</v>
      </c>
      <c r="S26">
        <f>IF(AND(IFERROR(DATEDIF(S$2,$B26,"M"),0)&lt;3,$B26&gt;=S$2),_xlfn.XLOOKUP(S$2,Hesap3!$B$2:$B$25,Hesap3!$E$2:$E$25),0)</f>
        <v>0</v>
      </c>
      <c r="T26">
        <f>IF(AND(IFERROR(DATEDIF(T$2,$B26,"M"),0)&lt;3,$B26&gt;=T$2),_xlfn.XLOOKUP(T$2,Hesap3!$B$2:$B$25,Hesap3!$E$2:$E$25),0)</f>
        <v>0</v>
      </c>
      <c r="U26">
        <f>IF(AND(IFERROR(DATEDIF(U$2,$B26,"M"),0)&lt;3,$B26&gt;=U$2),_xlfn.XLOOKUP(U$2,Hesap3!$B$2:$B$25,Hesap3!$E$2:$E$25),0)</f>
        <v>0</v>
      </c>
      <c r="V26">
        <f>IF(AND(IFERROR(DATEDIF(V$2,$B26,"M"),0)&lt;3,$B26&gt;=V$2),_xlfn.XLOOKUP(V$2,Hesap3!$B$2:$B$25,Hesap3!$E$2:$E$25),0)</f>
        <v>0</v>
      </c>
      <c r="W26">
        <f>IF(AND(IFERROR(DATEDIF(W$2,$B26,"M"),0)&lt;3,$B26&gt;=W$2),_xlfn.XLOOKUP(W$2,Hesap3!$B$2:$B$25,Hesap3!$E$2:$E$25),0)</f>
        <v>0</v>
      </c>
      <c r="X26">
        <f>IF(AND(IFERROR(DATEDIF(X$2,$B26,"M"),0)&lt;3,$B26&gt;=X$2),_xlfn.XLOOKUP(X$2,Hesap3!$B$2:$B$25,Hesap3!$E$2:$E$25),0)</f>
        <v>5621.4561490670503</v>
      </c>
      <c r="Y26">
        <f>IF(AND(IFERROR(DATEDIF(Y$2,$B26,"M"),0)&lt;3,$B26&gt;=Y$2),_xlfn.XLOOKUP(Y$2,Hesap3!$B$2:$B$25,Hesap3!$E$2:$E$25),0)</f>
        <v>0</v>
      </c>
      <c r="Z26">
        <f>IF(AND(IFERROR(DATEDIF(Z$2,$B26,"M"),0)&lt;3,$B26&gt;=Z$2),_xlfn.XLOOKUP(Z$2,Hesap3!$B$2:$B$25,Hesap3!$E$2:$E$25),0)</f>
        <v>0</v>
      </c>
      <c r="AA26" s="18">
        <f t="shared" si="0"/>
        <v>5621.4561490670503</v>
      </c>
    </row>
    <row r="27" spans="1:27" x14ac:dyDescent="0.3">
      <c r="A27" s="37"/>
      <c r="B27" s="19">
        <v>45292</v>
      </c>
      <c r="C27">
        <f>IF(AND(IFERROR(DATEDIF(C$2,$B27,"M"),0)&lt;3,$B27&gt;=C$2),_xlfn.XLOOKUP(C$2,Hesap3!$B$2:$B$25,Hesap3!$E$2:$E$25),0)</f>
        <v>0</v>
      </c>
      <c r="D27">
        <f>IF(AND(IFERROR(DATEDIF(D$2,$B27,"M"),0)&lt;3,$B27&gt;=D$2),_xlfn.XLOOKUP(D$2,Hesap3!$B$2:$B$25,Hesap3!$E$2:$E$25),0)</f>
        <v>0</v>
      </c>
      <c r="E27">
        <f>IF(AND(IFERROR(DATEDIF(E$2,$B27,"M"),0)&lt;3,$B27&gt;=E$2),_xlfn.XLOOKUP(E$2,Hesap3!$B$2:$B$25,Hesap3!$E$2:$E$25),0)</f>
        <v>0</v>
      </c>
      <c r="F27">
        <f>IF(AND(IFERROR(DATEDIF(F$2,$B27,"M"),0)&lt;3,$B27&gt;=F$2),_xlfn.XLOOKUP(F$2,Hesap3!$B$2:$B$25,Hesap3!$E$2:$E$25),0)</f>
        <v>0</v>
      </c>
      <c r="G27">
        <f>IF(AND(IFERROR(DATEDIF(G$2,$B27,"M"),0)&lt;3,$B27&gt;=G$2),_xlfn.XLOOKUP(G$2,Hesap3!$B$2:$B$25,Hesap3!$E$2:$E$25),0)</f>
        <v>0</v>
      </c>
      <c r="H27">
        <f>IF(AND(IFERROR(DATEDIF(H$2,$B27,"M"),0)&lt;3,$B27&gt;=H$2),_xlfn.XLOOKUP(H$2,Hesap3!$B$2:$B$25,Hesap3!$E$2:$E$25),0)</f>
        <v>0</v>
      </c>
      <c r="I27">
        <f>IF(AND(IFERROR(DATEDIF(I$2,$B27,"M"),0)&lt;3,$B27&gt;=I$2),_xlfn.XLOOKUP(I$2,Hesap3!$B$2:$B$25,Hesap3!$E$2:$E$25),0)</f>
        <v>0</v>
      </c>
      <c r="J27">
        <f>IF(AND(IFERROR(DATEDIF(J$2,$B27,"M"),0)&lt;3,$B27&gt;=J$2),_xlfn.XLOOKUP(J$2,Hesap3!$B$2:$B$25,Hesap3!$E$2:$E$25),0)</f>
        <v>0</v>
      </c>
      <c r="K27">
        <f>IF(AND(IFERROR(DATEDIF(K$2,$B27,"M"),0)&lt;3,$B27&gt;=K$2),_xlfn.XLOOKUP(K$2,Hesap3!$B$2:$B$25,Hesap3!$E$2:$E$25),0)</f>
        <v>0</v>
      </c>
      <c r="L27">
        <f>IF(AND(IFERROR(DATEDIF(L$2,$B27,"M"),0)&lt;3,$B27&gt;=L$2),_xlfn.XLOOKUP(L$2,Hesap3!$B$2:$B$25,Hesap3!$E$2:$E$25),0)</f>
        <v>0</v>
      </c>
      <c r="M27">
        <f>IF(AND(IFERROR(DATEDIF(M$2,$B27,"M"),0)&lt;3,$B27&gt;=M$2),_xlfn.XLOOKUP(M$2,Hesap3!$B$2:$B$25,Hesap3!$E$2:$E$25),0)</f>
        <v>0</v>
      </c>
      <c r="N27">
        <f>IF(AND(IFERROR(DATEDIF(N$2,$B27,"M"),0)&lt;3,$B27&gt;=N$2),_xlfn.XLOOKUP(N$2,Hesap3!$B$2:$B$25,Hesap3!$E$2:$E$25),0)</f>
        <v>0</v>
      </c>
      <c r="O27">
        <f>IF(AND(IFERROR(DATEDIF(O$2,$B27,"M"),0)&lt;3,$B27&gt;=O$2),_xlfn.XLOOKUP(O$2,Hesap3!$B$2:$B$25,Hesap3!$E$2:$E$25),0)</f>
        <v>0</v>
      </c>
      <c r="P27">
        <f>IF(AND(IFERROR(DATEDIF(P$2,$B27,"M"),0)&lt;3,$B27&gt;=P$2),_xlfn.XLOOKUP(P$2,Hesap3!$B$2:$B$25,Hesap3!$E$2:$E$25),0)</f>
        <v>0</v>
      </c>
      <c r="Q27">
        <f>IF(AND(IFERROR(DATEDIF(Q$2,$B27,"M"),0)&lt;3,$B27&gt;=Q$2),_xlfn.XLOOKUP(Q$2,Hesap3!$B$2:$B$25,Hesap3!$E$2:$E$25),0)</f>
        <v>0</v>
      </c>
      <c r="R27">
        <f>IF(AND(IFERROR(DATEDIF(R$2,$B27,"M"),0)&lt;3,$B27&gt;=R$2),_xlfn.XLOOKUP(R$2,Hesap3!$B$2:$B$25,Hesap3!$E$2:$E$25),0)</f>
        <v>0</v>
      </c>
      <c r="S27">
        <f>IF(AND(IFERROR(DATEDIF(S$2,$B27,"M"),0)&lt;3,$B27&gt;=S$2),_xlfn.XLOOKUP(S$2,Hesap3!$B$2:$B$25,Hesap3!$E$2:$E$25),0)</f>
        <v>0</v>
      </c>
      <c r="T27">
        <f>IF(AND(IFERROR(DATEDIF(T$2,$B27,"M"),0)&lt;3,$B27&gt;=T$2),_xlfn.XLOOKUP(T$2,Hesap3!$B$2:$B$25,Hesap3!$E$2:$E$25),0)</f>
        <v>0</v>
      </c>
      <c r="U27">
        <f>IF(AND(IFERROR(DATEDIF(U$2,$B27,"M"),0)&lt;3,$B27&gt;=U$2),_xlfn.XLOOKUP(U$2,Hesap3!$B$2:$B$25,Hesap3!$E$2:$E$25),0)</f>
        <v>0</v>
      </c>
      <c r="V27">
        <f>IF(AND(IFERROR(DATEDIF(V$2,$B27,"M"),0)&lt;3,$B27&gt;=V$2),_xlfn.XLOOKUP(V$2,Hesap3!$B$2:$B$25,Hesap3!$E$2:$E$25),0)</f>
        <v>0</v>
      </c>
      <c r="W27">
        <f>IF(AND(IFERROR(DATEDIF(W$2,$B27,"M"),0)&lt;3,$B27&gt;=W$2),_xlfn.XLOOKUP(W$2,Hesap3!$B$2:$B$25,Hesap3!$E$2:$E$25),0)</f>
        <v>0</v>
      </c>
      <c r="X27">
        <f>IF(AND(IFERROR(DATEDIF(X$2,$B27,"M"),0)&lt;3,$B27&gt;=X$2),_xlfn.XLOOKUP(X$2,Hesap3!$B$2:$B$25,Hesap3!$E$2:$E$25),0)</f>
        <v>0</v>
      </c>
      <c r="Y27">
        <f>IF(AND(IFERROR(DATEDIF(Y$2,$B27,"M"),0)&lt;3,$B27&gt;=Y$2),_xlfn.XLOOKUP(Y$2,Hesap3!$B$2:$B$25,Hesap3!$E$2:$E$25),0)</f>
        <v>0</v>
      </c>
      <c r="Z27">
        <f>IF(AND(IFERROR(DATEDIF(Z$2,$B27,"M"),0)&lt;3,$B27&gt;=Z$2),_xlfn.XLOOKUP(Z$2,Hesap3!$B$2:$B$25,Hesap3!$E$2:$E$25),0)</f>
        <v>0</v>
      </c>
      <c r="AA27" s="18">
        <f t="shared" si="0"/>
        <v>0</v>
      </c>
    </row>
    <row r="28" spans="1:27" x14ac:dyDescent="0.3">
      <c r="A28" s="37"/>
      <c r="B28" s="19">
        <v>45323</v>
      </c>
      <c r="C28">
        <f>IF(AND(IFERROR(DATEDIF(C$2,$B28,"M"),0)&lt;3,$B28&gt;=C$2),_xlfn.XLOOKUP(C$2,Hesap3!$B$2:$B$25,Hesap3!$E$2:$E$25),0)</f>
        <v>0</v>
      </c>
      <c r="D28">
        <f>IF(AND(IFERROR(DATEDIF(D$2,$B28,"M"),0)&lt;3,$B28&gt;=D$2),_xlfn.XLOOKUP(D$2,Hesap3!$B$2:$B$25,Hesap3!$E$2:$E$25),0)</f>
        <v>0</v>
      </c>
      <c r="E28">
        <f>IF(AND(IFERROR(DATEDIF(E$2,$B28,"M"),0)&lt;3,$B28&gt;=E$2),_xlfn.XLOOKUP(E$2,Hesap3!$B$2:$B$25,Hesap3!$E$2:$E$25),0)</f>
        <v>0</v>
      </c>
      <c r="F28">
        <f>IF(AND(IFERROR(DATEDIF(F$2,$B28,"M"),0)&lt;3,$B28&gt;=F$2),_xlfn.XLOOKUP(F$2,Hesap3!$B$2:$B$25,Hesap3!$E$2:$E$25),0)</f>
        <v>0</v>
      </c>
      <c r="G28">
        <f>IF(AND(IFERROR(DATEDIF(G$2,$B28,"M"),0)&lt;3,$B28&gt;=G$2),_xlfn.XLOOKUP(G$2,Hesap3!$B$2:$B$25,Hesap3!$E$2:$E$25),0)</f>
        <v>0</v>
      </c>
      <c r="H28">
        <f>IF(AND(IFERROR(DATEDIF(H$2,$B28,"M"),0)&lt;3,$B28&gt;=H$2),_xlfn.XLOOKUP(H$2,Hesap3!$B$2:$B$25,Hesap3!$E$2:$E$25),0)</f>
        <v>0</v>
      </c>
      <c r="I28">
        <f>IF(AND(IFERROR(DATEDIF(I$2,$B28,"M"),0)&lt;3,$B28&gt;=I$2),_xlfn.XLOOKUP(I$2,Hesap3!$B$2:$B$25,Hesap3!$E$2:$E$25),0)</f>
        <v>0</v>
      </c>
      <c r="J28">
        <f>IF(AND(IFERROR(DATEDIF(J$2,$B28,"M"),0)&lt;3,$B28&gt;=J$2),_xlfn.XLOOKUP(J$2,Hesap3!$B$2:$B$25,Hesap3!$E$2:$E$25),0)</f>
        <v>0</v>
      </c>
      <c r="K28">
        <f>IF(AND(IFERROR(DATEDIF(K$2,$B28,"M"),0)&lt;3,$B28&gt;=K$2),_xlfn.XLOOKUP(K$2,Hesap3!$B$2:$B$25,Hesap3!$E$2:$E$25),0)</f>
        <v>0</v>
      </c>
      <c r="L28">
        <f>IF(AND(IFERROR(DATEDIF(L$2,$B28,"M"),0)&lt;3,$B28&gt;=L$2),_xlfn.XLOOKUP(L$2,Hesap3!$B$2:$B$25,Hesap3!$E$2:$E$25),0)</f>
        <v>0</v>
      </c>
      <c r="M28">
        <f>IF(AND(IFERROR(DATEDIF(M$2,$B28,"M"),0)&lt;3,$B28&gt;=M$2),_xlfn.XLOOKUP(M$2,Hesap3!$B$2:$B$25,Hesap3!$E$2:$E$25),0)</f>
        <v>0</v>
      </c>
      <c r="N28">
        <f>IF(AND(IFERROR(DATEDIF(N$2,$B28,"M"),0)&lt;3,$B28&gt;=N$2),_xlfn.XLOOKUP(N$2,Hesap3!$B$2:$B$25,Hesap3!$E$2:$E$25),0)</f>
        <v>0</v>
      </c>
      <c r="O28">
        <f>IF(AND(IFERROR(DATEDIF(O$2,$B28,"M"),0)&lt;3,$B28&gt;=O$2),_xlfn.XLOOKUP(O$2,Hesap3!$B$2:$B$25,Hesap3!$E$2:$E$25),0)</f>
        <v>0</v>
      </c>
      <c r="P28">
        <f>IF(AND(IFERROR(DATEDIF(P$2,$B28,"M"),0)&lt;3,$B28&gt;=P$2),_xlfn.XLOOKUP(P$2,Hesap3!$B$2:$B$25,Hesap3!$E$2:$E$25),0)</f>
        <v>0</v>
      </c>
      <c r="Q28">
        <f>IF(AND(IFERROR(DATEDIF(Q$2,$B28,"M"),0)&lt;3,$B28&gt;=Q$2),_xlfn.XLOOKUP(Q$2,Hesap3!$B$2:$B$25,Hesap3!$E$2:$E$25),0)</f>
        <v>0</v>
      </c>
      <c r="R28">
        <f>IF(AND(IFERROR(DATEDIF(R$2,$B28,"M"),0)&lt;3,$B28&gt;=R$2),_xlfn.XLOOKUP(R$2,Hesap3!$B$2:$B$25,Hesap3!$E$2:$E$25),0)</f>
        <v>0</v>
      </c>
      <c r="S28">
        <f>IF(AND(IFERROR(DATEDIF(S$2,$B28,"M"),0)&lt;3,$B28&gt;=S$2),_xlfn.XLOOKUP(S$2,Hesap3!$B$2:$B$25,Hesap3!$E$2:$E$25),0)</f>
        <v>0</v>
      </c>
      <c r="T28">
        <f>IF(AND(IFERROR(DATEDIF(T$2,$B28,"M"),0)&lt;3,$B28&gt;=T$2),_xlfn.XLOOKUP(T$2,Hesap3!$B$2:$B$25,Hesap3!$E$2:$E$25),0)</f>
        <v>0</v>
      </c>
      <c r="U28">
        <f>IF(AND(IFERROR(DATEDIF(U$2,$B28,"M"),0)&lt;3,$B28&gt;=U$2),_xlfn.XLOOKUP(U$2,Hesap3!$B$2:$B$25,Hesap3!$E$2:$E$25),0)</f>
        <v>0</v>
      </c>
      <c r="V28">
        <f>IF(AND(IFERROR(DATEDIF(V$2,$B28,"M"),0)&lt;3,$B28&gt;=V$2),_xlfn.XLOOKUP(V$2,Hesap3!$B$2:$B$25,Hesap3!$E$2:$E$25),0)</f>
        <v>0</v>
      </c>
      <c r="W28">
        <f>IF(AND(IFERROR(DATEDIF(W$2,$B28,"M"),0)&lt;3,$B28&gt;=W$2),_xlfn.XLOOKUP(W$2,Hesap3!$B$2:$B$25,Hesap3!$E$2:$E$25),0)</f>
        <v>0</v>
      </c>
      <c r="X28">
        <f>IF(AND(IFERROR(DATEDIF(X$2,$B28,"M"),0)&lt;3,$B28&gt;=X$2),_xlfn.XLOOKUP(X$2,Hesap3!$B$2:$B$25,Hesap3!$E$2:$E$25),0)</f>
        <v>0</v>
      </c>
      <c r="Y28">
        <f>IF(AND(IFERROR(DATEDIF(Y$2,$B28,"M"),0)&lt;3,$B28&gt;=Y$2),_xlfn.XLOOKUP(Y$2,Hesap3!$B$2:$B$25,Hesap3!$E$2:$E$25),0)</f>
        <v>0</v>
      </c>
      <c r="Z28">
        <f>IF(AND(IFERROR(DATEDIF(Z$2,$B28,"M"),0)&lt;3,$B28&gt;=Z$2),_xlfn.XLOOKUP(Z$2,Hesap3!$B$2:$B$25,Hesap3!$E$2:$E$25),0)</f>
        <v>0</v>
      </c>
      <c r="AA28" s="18">
        <f t="shared" si="0"/>
        <v>0</v>
      </c>
    </row>
    <row r="29" spans="1:27" x14ac:dyDescent="0.3">
      <c r="A29" s="37"/>
      <c r="B29" s="19">
        <v>45352</v>
      </c>
      <c r="C29">
        <f>IF(AND(IFERROR(DATEDIF(C$2,$B29,"M"),0)&lt;3,$B29&gt;=C$2),_xlfn.XLOOKUP(C$2,Hesap3!$B$2:$B$25,Hesap3!$E$2:$E$25),0)</f>
        <v>0</v>
      </c>
      <c r="D29">
        <f>IF(AND(IFERROR(DATEDIF(D$2,$B29,"M"),0)&lt;3,$B29&gt;=D$2),_xlfn.XLOOKUP(D$2,Hesap3!$B$2:$B$25,Hesap3!$E$2:$E$25),0)</f>
        <v>0</v>
      </c>
      <c r="E29">
        <f>IF(AND(IFERROR(DATEDIF(E$2,$B29,"M"),0)&lt;3,$B29&gt;=E$2),_xlfn.XLOOKUP(E$2,Hesap3!$B$2:$B$25,Hesap3!$E$2:$E$25),0)</f>
        <v>0</v>
      </c>
      <c r="F29">
        <f>IF(AND(IFERROR(DATEDIF(F$2,$B29,"M"),0)&lt;3,$B29&gt;=F$2),_xlfn.XLOOKUP(F$2,Hesap3!$B$2:$B$25,Hesap3!$E$2:$E$25),0)</f>
        <v>0</v>
      </c>
      <c r="G29">
        <f>IF(AND(IFERROR(DATEDIF(G$2,$B29,"M"),0)&lt;3,$B29&gt;=G$2),_xlfn.XLOOKUP(G$2,Hesap3!$B$2:$B$25,Hesap3!$E$2:$E$25),0)</f>
        <v>0</v>
      </c>
      <c r="H29">
        <f>IF(AND(IFERROR(DATEDIF(H$2,$B29,"M"),0)&lt;3,$B29&gt;=H$2),_xlfn.XLOOKUP(H$2,Hesap3!$B$2:$B$25,Hesap3!$E$2:$E$25),0)</f>
        <v>0</v>
      </c>
      <c r="I29">
        <f>IF(AND(IFERROR(DATEDIF(I$2,$B29,"M"),0)&lt;3,$B29&gt;=I$2),_xlfn.XLOOKUP(I$2,Hesap3!$B$2:$B$25,Hesap3!$E$2:$E$25),0)</f>
        <v>0</v>
      </c>
      <c r="J29">
        <f>IF(AND(IFERROR(DATEDIF(J$2,$B29,"M"),0)&lt;3,$B29&gt;=J$2),_xlfn.XLOOKUP(J$2,Hesap3!$B$2:$B$25,Hesap3!$E$2:$E$25),0)</f>
        <v>0</v>
      </c>
      <c r="K29">
        <f>IF(AND(IFERROR(DATEDIF(K$2,$B29,"M"),0)&lt;3,$B29&gt;=K$2),_xlfn.XLOOKUP(K$2,Hesap3!$B$2:$B$25,Hesap3!$E$2:$E$25),0)</f>
        <v>0</v>
      </c>
      <c r="L29">
        <f>IF(AND(IFERROR(DATEDIF(L$2,$B29,"M"),0)&lt;3,$B29&gt;=L$2),_xlfn.XLOOKUP(L$2,Hesap3!$B$2:$B$25,Hesap3!$E$2:$E$25),0)</f>
        <v>0</v>
      </c>
      <c r="M29">
        <f>IF(AND(IFERROR(DATEDIF(M$2,$B29,"M"),0)&lt;3,$B29&gt;=M$2),_xlfn.XLOOKUP(M$2,Hesap3!$B$2:$B$25,Hesap3!$E$2:$E$25),0)</f>
        <v>0</v>
      </c>
      <c r="N29">
        <f>IF(AND(IFERROR(DATEDIF(N$2,$B29,"M"),0)&lt;3,$B29&gt;=N$2),_xlfn.XLOOKUP(N$2,Hesap3!$B$2:$B$25,Hesap3!$E$2:$E$25),0)</f>
        <v>0</v>
      </c>
      <c r="O29">
        <f>IF(AND(IFERROR(DATEDIF(O$2,$B29,"M"),0)&lt;3,$B29&gt;=O$2),_xlfn.XLOOKUP(O$2,Hesap3!$B$2:$B$25,Hesap3!$E$2:$E$25),0)</f>
        <v>0</v>
      </c>
      <c r="P29">
        <f>IF(AND(IFERROR(DATEDIF(P$2,$B29,"M"),0)&lt;3,$B29&gt;=P$2),_xlfn.XLOOKUP(P$2,Hesap3!$B$2:$B$25,Hesap3!$E$2:$E$25),0)</f>
        <v>0</v>
      </c>
      <c r="Q29">
        <f>IF(AND(IFERROR(DATEDIF(Q$2,$B29,"M"),0)&lt;3,$B29&gt;=Q$2),_xlfn.XLOOKUP(Q$2,Hesap3!$B$2:$B$25,Hesap3!$E$2:$E$25),0)</f>
        <v>0</v>
      </c>
      <c r="R29">
        <f>IF(AND(IFERROR(DATEDIF(R$2,$B29,"M"),0)&lt;3,$B29&gt;=R$2),_xlfn.XLOOKUP(R$2,Hesap3!$B$2:$B$25,Hesap3!$E$2:$E$25),0)</f>
        <v>0</v>
      </c>
      <c r="S29">
        <f>IF(AND(IFERROR(DATEDIF(S$2,$B29,"M"),0)&lt;3,$B29&gt;=S$2),_xlfn.XLOOKUP(S$2,Hesap3!$B$2:$B$25,Hesap3!$E$2:$E$25),0)</f>
        <v>0</v>
      </c>
      <c r="T29">
        <f>IF(AND(IFERROR(DATEDIF(T$2,$B29,"M"),0)&lt;3,$B29&gt;=T$2),_xlfn.XLOOKUP(T$2,Hesap3!$B$2:$B$25,Hesap3!$E$2:$E$25),0)</f>
        <v>0</v>
      </c>
      <c r="U29">
        <f>IF(AND(IFERROR(DATEDIF(U$2,$B29,"M"),0)&lt;3,$B29&gt;=U$2),_xlfn.XLOOKUP(U$2,Hesap3!$B$2:$B$25,Hesap3!$E$2:$E$25),0)</f>
        <v>0</v>
      </c>
      <c r="V29">
        <f>IF(AND(IFERROR(DATEDIF(V$2,$B29,"M"),0)&lt;3,$B29&gt;=V$2),_xlfn.XLOOKUP(V$2,Hesap3!$B$2:$B$25,Hesap3!$E$2:$E$25),0)</f>
        <v>0</v>
      </c>
      <c r="W29">
        <f>IF(AND(IFERROR(DATEDIF(W$2,$B29,"M"),0)&lt;3,$B29&gt;=W$2),_xlfn.XLOOKUP(W$2,Hesap3!$B$2:$B$25,Hesap3!$E$2:$E$25),0)</f>
        <v>0</v>
      </c>
      <c r="X29">
        <f>IF(AND(IFERROR(DATEDIF(X$2,$B29,"M"),0)&lt;3,$B29&gt;=X$2),_xlfn.XLOOKUP(X$2,Hesap3!$B$2:$B$25,Hesap3!$E$2:$E$25),0)</f>
        <v>0</v>
      </c>
      <c r="Y29">
        <f>IF(AND(IFERROR(DATEDIF(Y$2,$B29,"M"),0)&lt;3,$B29&gt;=Y$2),_xlfn.XLOOKUP(Y$2,Hesap3!$B$2:$B$25,Hesap3!$E$2:$E$25),0)</f>
        <v>0</v>
      </c>
      <c r="Z29">
        <f>IF(AND(IFERROR(DATEDIF(Z$2,$B29,"M"),0)&lt;3,$B29&gt;=Z$2),_xlfn.XLOOKUP(Z$2,Hesap3!$B$2:$B$25,Hesap3!$E$2:$E$25),0)</f>
        <v>0</v>
      </c>
      <c r="AA29" s="18">
        <f t="shared" si="0"/>
        <v>0</v>
      </c>
    </row>
  </sheetData>
  <mergeCells count="2">
    <mergeCell ref="C1:Z1"/>
    <mergeCell ref="A3:A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62C1DE-CB67-453B-A4BE-B229F3E6B93E}">
  <sheetPr>
    <tabColor theme="4" tint="0.39997558519241921"/>
  </sheetPr>
  <dimension ref="A1:B10"/>
  <sheetViews>
    <sheetView workbookViewId="0">
      <selection activeCell="B1" sqref="B1"/>
    </sheetView>
  </sheetViews>
  <sheetFormatPr defaultRowHeight="14.4" x14ac:dyDescent="0.3"/>
  <cols>
    <col min="1" max="1" width="25.44140625" bestFit="1" customWidth="1"/>
  </cols>
  <sheetData>
    <row r="1" spans="1:2" x14ac:dyDescent="0.3">
      <c r="A1" t="s">
        <v>24</v>
      </c>
      <c r="B1">
        <v>10</v>
      </c>
    </row>
    <row r="2" spans="1:2" x14ac:dyDescent="0.3">
      <c r="A2" t="s">
        <v>1</v>
      </c>
      <c r="B2" s="5">
        <v>100000</v>
      </c>
    </row>
    <row r="3" spans="1:2" x14ac:dyDescent="0.3">
      <c r="A3" t="s">
        <v>2</v>
      </c>
      <c r="B3" s="6">
        <v>0.4</v>
      </c>
    </row>
    <row r="4" spans="1:2" x14ac:dyDescent="0.3">
      <c r="A4" t="s">
        <v>40</v>
      </c>
      <c r="B4">
        <v>1</v>
      </c>
    </row>
    <row r="5" spans="1:2" x14ac:dyDescent="0.3">
      <c r="A5" t="s">
        <v>41</v>
      </c>
      <c r="B5">
        <v>20</v>
      </c>
    </row>
    <row r="6" spans="1:2" x14ac:dyDescent="0.3">
      <c r="A6" t="s">
        <v>42</v>
      </c>
      <c r="B6">
        <v>30</v>
      </c>
    </row>
    <row r="8" spans="1:2" x14ac:dyDescent="0.3">
      <c r="A8" s="2" t="s">
        <v>43</v>
      </c>
      <c r="B8">
        <f>1954.96</f>
        <v>1954.96</v>
      </c>
    </row>
    <row r="9" spans="1:2" x14ac:dyDescent="0.3">
      <c r="A9" s="2" t="s">
        <v>45</v>
      </c>
      <c r="B9">
        <f>B8*'gram altın'!K3</f>
        <v>1862.2991355299346</v>
      </c>
    </row>
    <row r="10" spans="1:2" x14ac:dyDescent="0.3">
      <c r="A10" s="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6B86-FB08-4F62-9CC3-9B2B06AE46F2}">
  <sheetPr>
    <tabColor theme="9" tint="-0.499984740745262"/>
  </sheetPr>
  <dimension ref="A1:H6"/>
  <sheetViews>
    <sheetView workbookViewId="0">
      <selection activeCell="B2" sqref="B2"/>
    </sheetView>
  </sheetViews>
  <sheetFormatPr defaultRowHeight="14.4" x14ac:dyDescent="0.3"/>
  <cols>
    <col min="2" max="2" width="51.44140625" customWidth="1"/>
    <col min="6" max="6" width="15.5546875" bestFit="1" customWidth="1"/>
    <col min="7" max="7" width="16" bestFit="1" customWidth="1"/>
  </cols>
  <sheetData>
    <row r="1" spans="1:8" x14ac:dyDescent="0.3">
      <c r="A1" s="39" t="s">
        <v>51</v>
      </c>
      <c r="B1" s="39"/>
      <c r="C1" s="39"/>
      <c r="G1" t="s">
        <v>54</v>
      </c>
      <c r="H1">
        <f>COUNTIF(C2:C6,TRUE)</f>
        <v>0</v>
      </c>
    </row>
    <row r="2" spans="1:8" x14ac:dyDescent="0.3">
      <c r="A2" s="32">
        <v>1</v>
      </c>
      <c r="B2" s="32" t="s">
        <v>46</v>
      </c>
      <c r="C2" s="33" t="b">
        <v>0</v>
      </c>
      <c r="G2" t="s">
        <v>55</v>
      </c>
      <c r="H2">
        <f>COUNTIF(C2:C6,FALSE)</f>
        <v>5</v>
      </c>
    </row>
    <row r="3" spans="1:8" x14ac:dyDescent="0.3">
      <c r="A3" s="32">
        <v>2</v>
      </c>
      <c r="B3" s="32" t="s">
        <v>47</v>
      </c>
      <c r="C3" s="33" t="b">
        <v>0</v>
      </c>
    </row>
    <row r="4" spans="1:8" x14ac:dyDescent="0.3">
      <c r="A4" s="32">
        <v>3</v>
      </c>
      <c r="B4" s="32" t="s">
        <v>48</v>
      </c>
      <c r="C4" s="33" t="b">
        <v>0</v>
      </c>
    </row>
    <row r="5" spans="1:8" x14ac:dyDescent="0.3">
      <c r="A5" s="32">
        <v>4</v>
      </c>
      <c r="B5" s="32" t="s">
        <v>49</v>
      </c>
      <c r="C5" s="33" t="b">
        <v>0</v>
      </c>
      <c r="F5" s="35"/>
      <c r="G5" s="35"/>
    </row>
    <row r="6" spans="1:8" x14ac:dyDescent="0.3">
      <c r="A6" s="32">
        <v>5</v>
      </c>
      <c r="B6" s="32" t="s">
        <v>50</v>
      </c>
      <c r="C6" s="33" t="b">
        <v>0</v>
      </c>
    </row>
  </sheetData>
  <mergeCells count="2">
    <mergeCell ref="F5:G5"/>
    <mergeCell ref="A1:C1"/>
  </mergeCells>
  <conditionalFormatting sqref="A2:B6">
    <cfRule type="expression" dxfId="1" priority="3">
      <formula>#REF!</formula>
    </cfRule>
  </conditionalFormatting>
  <conditionalFormatting sqref="A2:C6">
    <cfRule type="expression" dxfId="0" priority="1">
      <formula>$C2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4FC6B-6282-4F2B-B4CE-8BF9DC42184A}">
  <dimension ref="A1:C24"/>
  <sheetViews>
    <sheetView workbookViewId="0">
      <selection activeCell="C24" sqref="C24"/>
    </sheetView>
  </sheetViews>
  <sheetFormatPr defaultRowHeight="14.4" x14ac:dyDescent="0.3"/>
  <cols>
    <col min="3" max="3" width="10" bestFit="1" customWidth="1"/>
  </cols>
  <sheetData>
    <row r="1" spans="1:3" x14ac:dyDescent="0.3">
      <c r="A1" s="2" t="s">
        <v>3</v>
      </c>
      <c r="B1" s="2" t="s">
        <v>4</v>
      </c>
      <c r="C1" s="2" t="s">
        <v>5</v>
      </c>
    </row>
    <row r="2" spans="1:3" x14ac:dyDescent="0.3">
      <c r="A2" s="3">
        <v>44562</v>
      </c>
      <c r="B2" s="7">
        <v>1.8</v>
      </c>
      <c r="C2">
        <f>B2*1.3</f>
        <v>2.3400000000000003</v>
      </c>
    </row>
    <row r="3" spans="1:3" x14ac:dyDescent="0.3">
      <c r="A3" s="3">
        <v>44593</v>
      </c>
      <c r="B3" s="7">
        <v>1.8</v>
      </c>
      <c r="C3">
        <f t="shared" ref="C3:C24" si="0">B3*1.3</f>
        <v>2.3400000000000003</v>
      </c>
    </row>
    <row r="4" spans="1:3" x14ac:dyDescent="0.3">
      <c r="A4" s="3">
        <v>44621</v>
      </c>
      <c r="B4" s="7">
        <v>1.8</v>
      </c>
      <c r="C4">
        <f t="shared" si="0"/>
        <v>2.3400000000000003</v>
      </c>
    </row>
    <row r="5" spans="1:3" x14ac:dyDescent="0.3">
      <c r="A5" s="3">
        <v>44652</v>
      </c>
      <c r="B5" s="7">
        <v>1.8</v>
      </c>
      <c r="C5">
        <f t="shared" si="0"/>
        <v>2.3400000000000003</v>
      </c>
    </row>
    <row r="6" spans="1:3" x14ac:dyDescent="0.3">
      <c r="A6" s="3">
        <v>44682</v>
      </c>
      <c r="B6" s="7">
        <v>1.8</v>
      </c>
      <c r="C6">
        <f t="shared" si="0"/>
        <v>2.3400000000000003</v>
      </c>
    </row>
    <row r="7" spans="1:3" x14ac:dyDescent="0.3">
      <c r="A7" s="3">
        <v>44713</v>
      </c>
      <c r="B7" s="7">
        <v>1.8</v>
      </c>
      <c r="C7">
        <f t="shared" si="0"/>
        <v>2.3400000000000003</v>
      </c>
    </row>
    <row r="8" spans="1:3" x14ac:dyDescent="0.3">
      <c r="A8" s="3">
        <v>44743</v>
      </c>
      <c r="B8" s="7">
        <v>1.8</v>
      </c>
      <c r="C8">
        <f t="shared" si="0"/>
        <v>2.3400000000000003</v>
      </c>
    </row>
    <row r="9" spans="1:3" x14ac:dyDescent="0.3">
      <c r="A9" s="3">
        <v>44774</v>
      </c>
      <c r="B9" s="7">
        <v>1.8</v>
      </c>
      <c r="C9">
        <f t="shared" si="0"/>
        <v>2.3400000000000003</v>
      </c>
    </row>
    <row r="10" spans="1:3" x14ac:dyDescent="0.3">
      <c r="A10" s="3">
        <v>44805</v>
      </c>
      <c r="B10" s="7">
        <v>1.73</v>
      </c>
      <c r="C10">
        <f t="shared" si="0"/>
        <v>2.2490000000000001</v>
      </c>
    </row>
    <row r="11" spans="1:3" x14ac:dyDescent="0.3">
      <c r="A11" s="3">
        <v>44835</v>
      </c>
      <c r="B11" s="7">
        <v>1.63</v>
      </c>
      <c r="C11">
        <f t="shared" si="0"/>
        <v>2.1189999999999998</v>
      </c>
    </row>
    <row r="12" spans="1:3" x14ac:dyDescent="0.3">
      <c r="A12" s="3">
        <v>44866</v>
      </c>
      <c r="B12" s="7">
        <v>1.5</v>
      </c>
      <c r="C12">
        <f t="shared" si="0"/>
        <v>1.9500000000000002</v>
      </c>
    </row>
    <row r="13" spans="1:3" x14ac:dyDescent="0.3">
      <c r="A13" s="3">
        <v>44896</v>
      </c>
      <c r="B13" s="7">
        <v>1.36</v>
      </c>
      <c r="C13">
        <f t="shared" si="0"/>
        <v>1.7680000000000002</v>
      </c>
    </row>
    <row r="14" spans="1:3" x14ac:dyDescent="0.3">
      <c r="A14" s="3">
        <v>44927</v>
      </c>
      <c r="B14" s="7">
        <v>1.36</v>
      </c>
      <c r="C14">
        <f t="shared" si="0"/>
        <v>1.7680000000000002</v>
      </c>
    </row>
    <row r="15" spans="1:3" x14ac:dyDescent="0.3">
      <c r="A15" s="3">
        <v>44958</v>
      </c>
      <c r="B15" s="7">
        <v>1.36</v>
      </c>
      <c r="C15">
        <f t="shared" si="0"/>
        <v>1.7680000000000002</v>
      </c>
    </row>
    <row r="16" spans="1:3" x14ac:dyDescent="0.3">
      <c r="A16" s="3">
        <v>44986</v>
      </c>
      <c r="B16" s="7">
        <v>1.36</v>
      </c>
      <c r="C16">
        <f t="shared" si="0"/>
        <v>1.7680000000000002</v>
      </c>
    </row>
    <row r="17" spans="1:3" x14ac:dyDescent="0.3">
      <c r="A17" s="3">
        <v>45017</v>
      </c>
      <c r="B17" s="7">
        <v>1.36</v>
      </c>
      <c r="C17">
        <f t="shared" si="0"/>
        <v>1.7680000000000002</v>
      </c>
    </row>
    <row r="18" spans="1:3" x14ac:dyDescent="0.3">
      <c r="A18" s="3">
        <v>45047</v>
      </c>
      <c r="B18" s="7">
        <v>1.36</v>
      </c>
      <c r="C18">
        <f t="shared" si="0"/>
        <v>1.7680000000000002</v>
      </c>
    </row>
    <row r="19" spans="1:3" x14ac:dyDescent="0.3">
      <c r="A19" s="3">
        <v>45078</v>
      </c>
      <c r="B19" s="7">
        <v>1.36</v>
      </c>
      <c r="C19">
        <f t="shared" si="0"/>
        <v>1.7680000000000002</v>
      </c>
    </row>
    <row r="20" spans="1:3" x14ac:dyDescent="0.3">
      <c r="A20" s="3">
        <v>45108</v>
      </c>
      <c r="B20" s="7">
        <v>1.91</v>
      </c>
      <c r="C20">
        <f t="shared" si="0"/>
        <v>2.4830000000000001</v>
      </c>
    </row>
    <row r="21" spans="1:3" x14ac:dyDescent="0.3">
      <c r="A21" s="3">
        <v>45139</v>
      </c>
      <c r="B21" s="7">
        <v>2.13</v>
      </c>
      <c r="C21">
        <f t="shared" si="0"/>
        <v>2.7690000000000001</v>
      </c>
    </row>
    <row r="22" spans="1:3" x14ac:dyDescent="0.3">
      <c r="A22" s="3">
        <v>45170</v>
      </c>
      <c r="B22" s="7">
        <v>2.81</v>
      </c>
      <c r="C22">
        <f t="shared" si="0"/>
        <v>3.653</v>
      </c>
    </row>
    <row r="23" spans="1:3" x14ac:dyDescent="0.3">
      <c r="A23" s="3">
        <v>45200</v>
      </c>
      <c r="B23" s="7">
        <v>3.26</v>
      </c>
      <c r="C23">
        <f t="shared" si="0"/>
        <v>4.2379999999999995</v>
      </c>
    </row>
    <row r="24" spans="1:3" x14ac:dyDescent="0.3">
      <c r="A24" s="3">
        <v>45231</v>
      </c>
      <c r="B24" s="7">
        <v>3.66</v>
      </c>
      <c r="C24">
        <f t="shared" si="0"/>
        <v>4.758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Sonuç</vt:lpstr>
      <vt:lpstr>Hesap1</vt:lpstr>
      <vt:lpstr>Hesap1 Taksitler</vt:lpstr>
      <vt:lpstr>Hesap2</vt:lpstr>
      <vt:lpstr>Hesap3</vt:lpstr>
      <vt:lpstr>Hesap3 Taksitler</vt:lpstr>
      <vt:lpstr>Varsayımlar</vt:lpstr>
      <vt:lpstr>Adımlar</vt:lpstr>
      <vt:lpstr>akdi faiz oranları</vt:lpstr>
      <vt:lpstr>tüfe</vt:lpstr>
      <vt:lpstr>gram altın</vt:lpstr>
      <vt:lpstr>altingisealis2024</vt:lpstr>
      <vt:lpstr>asgariOran</vt:lpstr>
      <vt:lpstr>aylikAltinAlimi</vt:lpstr>
      <vt:lpstr>kartlimiti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2024-01-11T17:49:01Z</dcterms:modified>
</cp:coreProperties>
</file>